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9040" windowHeight="15840"/>
  </bookViews>
  <sheets>
    <sheet name="До 35 кВ" sheetId="1" r:id="rId1"/>
  </sheets>
  <externalReferences>
    <externalReference r:id="rId2"/>
  </externalReferences>
  <definedNames>
    <definedName name="ТП_РП_6_10_кВ">[1]Ф4_доп!$C$107:$C$164</definedName>
  </definedNames>
  <calcPr calcId="1257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4" i="1"/>
  <c r="F33"/>
  <c r="F30"/>
  <c r="F29"/>
  <c r="F28"/>
  <c r="F26"/>
  <c r="F25"/>
  <c r="F24"/>
  <c r="F23"/>
  <c r="F22"/>
  <c r="F21"/>
  <c r="F20"/>
  <c r="F19"/>
  <c r="F15"/>
  <c r="F14"/>
  <c r="F13"/>
  <c r="F11"/>
  <c r="F12"/>
  <c r="F10"/>
  <c r="F9"/>
  <c r="F8"/>
  <c r="F7"/>
  <c r="F6"/>
  <c r="K34"/>
  <c r="K33"/>
  <c r="K32"/>
  <c r="K31"/>
  <c r="K30"/>
  <c r="I23"/>
  <c r="K16"/>
  <c r="K27" l="1"/>
  <c r="K8"/>
  <c r="K10"/>
  <c r="K14"/>
  <c r="K15"/>
  <c r="K19"/>
  <c r="K20"/>
  <c r="K21"/>
  <c r="K22"/>
  <c r="K23"/>
  <c r="K24"/>
  <c r="K25"/>
  <c r="K9"/>
</calcChain>
</file>

<file path=xl/sharedStrings.xml><?xml version="1.0" encoding="utf-8"?>
<sst xmlns="http://schemas.openxmlformats.org/spreadsheetml/2006/main" count="138" uniqueCount="108">
  <si>
    <t>1х0,4</t>
  </si>
  <si>
    <t>Т.У., № и дата</t>
  </si>
  <si>
    <t>Максимальная мощность, МВт</t>
  </si>
  <si>
    <t>Наим. Заявителя</t>
  </si>
  <si>
    <t>АРБ, № и дата</t>
  </si>
  <si>
    <t>Наим. Потребителя</t>
  </si>
  <si>
    <t>№ яч.</t>
  </si>
  <si>
    <t>Текущий резерв с учетом заключенных договоров на ТП, МВт</t>
  </si>
  <si>
    <t>Текущий резерв мощности с учетом присоединенных потребителей, МВт</t>
  </si>
  <si>
    <t>Информация по заявителям</t>
  </si>
  <si>
    <t>Информация по потребителям</t>
  </si>
  <si>
    <t>Предельно допустимая нагрузка, МВт</t>
  </si>
  <si>
    <t>Установленная мощность трансформаторов Sуст. с указанием их количества, шт/ МВА</t>
  </si>
  <si>
    <t>Напряжение ЦП</t>
  </si>
  <si>
    <t>Наименование центра питания (ЦП)</t>
  </si>
  <si>
    <t>Наименование муниципального образования</t>
  </si>
  <si>
    <t>№ п/п</t>
  </si>
  <si>
    <t>ООО "ИВЭСК"</t>
  </si>
  <si>
    <t>РФ, РФ, Ивановская область, район д. Собиново, зона отдыха «Востра» (ООО "Аверс")</t>
  </si>
  <si>
    <t>КТПНУ-к/к-160/10/0,4</t>
  </si>
  <si>
    <t>РФ,Ивановская обл, Лежневский район д.Курилиха ( ООО "Автопластик")</t>
  </si>
  <si>
    <t>КТП-60 630 кВА</t>
  </si>
  <si>
    <t>КТП-26 630 кВА</t>
  </si>
  <si>
    <t>БКТП 400 кВА</t>
  </si>
  <si>
    <t>РФ, Ивановская область, г. Иваново, 23-я Линия, д.13</t>
  </si>
  <si>
    <t>ТП №1</t>
  </si>
  <si>
    <t>ТП №2</t>
  </si>
  <si>
    <t>ТП №3</t>
  </si>
  <si>
    <t>ТП №5</t>
  </si>
  <si>
    <t>ТП №9</t>
  </si>
  <si>
    <t>1х1+1х1</t>
  </si>
  <si>
    <t>РФ, Шуйский район, с. Колобово, ул. Центральная, д. № 21</t>
  </si>
  <si>
    <t>КТП №17</t>
  </si>
  <si>
    <t>ТП №862</t>
  </si>
  <si>
    <t>РФ, г. Иваново, м. Отрадное, ул. 2-я Неровная, д. 18А (ИРО ВФСО "Динамо")</t>
  </si>
  <si>
    <t>1х0,25</t>
  </si>
  <si>
    <t>1х0,16</t>
  </si>
  <si>
    <t>1х0,63+1х0,63</t>
  </si>
  <si>
    <t>1х0,63</t>
  </si>
  <si>
    <t>РФ, Ивановская область, г. Иваново, ул. Кудряшова, 78 (ООО "Рента")</t>
  </si>
  <si>
    <t>ТП №1055</t>
  </si>
  <si>
    <t>РФ,Ивановская обл, Лежневский район с.Ухтохма (ООО "Новация")</t>
  </si>
  <si>
    <t>КТП 630</t>
  </si>
  <si>
    <t>РФ,Ивановская обл, Лежневский район с.Ухтохма (ООО "Стандартпласт")</t>
  </si>
  <si>
    <t>БКТП-YZ 2*630 кВА</t>
  </si>
  <si>
    <t>1х1,25+1х1,25</t>
  </si>
  <si>
    <t>РФ, Ивановская область, Родниковский район, д. Бобры</t>
  </si>
  <si>
    <t>КТП №4</t>
  </si>
  <si>
    <t>РФ, Ивановская область, г. Иваново, ул. Смирнова, д. 74 (ООО "Струна")</t>
  </si>
  <si>
    <t>ТП №211</t>
  </si>
  <si>
    <t>1х0,25+1х0,4</t>
  </si>
  <si>
    <t>РФ, Ивановская область, г. Кохма, ул. Ивановская за ткацким производством АО "Кохматекстиль" (ООО СЗ "Капиталл Групп"</t>
  </si>
  <si>
    <t>КТП №150</t>
  </si>
  <si>
    <t>РФ, Ивановская область, Ивановский район, деревня Ломы</t>
  </si>
  <si>
    <t>ТП №302</t>
  </si>
  <si>
    <t>1х0,1</t>
  </si>
  <si>
    <t>РФ, Ивановская область, г. Иваново, ул. Окуловой, 61 (ООО "Электроснаб-2010")</t>
  </si>
  <si>
    <t>РФ, Ивановская область, Ивановский район, д. Зеленый городок</t>
  </si>
  <si>
    <t>КТП №588</t>
  </si>
  <si>
    <t>ООО "Аверс"</t>
  </si>
  <si>
    <t>№№1, 2,3</t>
  </si>
  <si>
    <t>РФ, Ивановская область, г. Иваново, ул. Парижской Коммуны, д. 3а ( "Мегаполис")</t>
  </si>
  <si>
    <t>ООО "Стоик-Спецодежда", ООО "СП Комплект", ИП Кисляков Н.В.</t>
  </si>
  <si>
    <t>№ 5-ск/2019</t>
  </si>
  <si>
    <t>№№1,2,3</t>
  </si>
  <si>
    <t>ООО СЗ "Капиталл Групп"</t>
  </si>
  <si>
    <t>№ 9-ск/2019</t>
  </si>
  <si>
    <t>ИП Буравлёв С.А., ИП Кеворкян А.Ю., ИП Цупко С.В.</t>
  </si>
  <si>
    <t>79-ск/2018</t>
  </si>
  <si>
    <t>ООО "Автопластик"</t>
  </si>
  <si>
    <t>60-ск/2018</t>
  </si>
  <si>
    <t>ООО "Стандартпласт"</t>
  </si>
  <si>
    <t>57-ск/2019</t>
  </si>
  <si>
    <t>ООО "Новация"</t>
  </si>
  <si>
    <t>61-ск/2018</t>
  </si>
  <si>
    <t>58-ск/2018</t>
  </si>
  <si>
    <t>59-ск/2018</t>
  </si>
  <si>
    <t>ООО "Струна"</t>
  </si>
  <si>
    <t>№ 62-ск/2018</t>
  </si>
  <si>
    <t>Администрация Коляновского сельского поселения</t>
  </si>
  <si>
    <t>№ 81-ск/2018</t>
  </si>
  <si>
    <t>Население д. Ломы</t>
  </si>
  <si>
    <t>ООО "ИВА";ООО "Ника-ПВА" ;ПАО "ВымпелКом";ООО "Миллер-Принт" ;ООО "СМУ-88";ООО "Инфотекс";ООО "Уют Престиж Текстиль";ООО "Вега";ИП Кудрякова Л.В.;ИП Рыжук Г.А.;ООО "Ивгофра";ОАО "Основа Телеком";ООО "ГУП Бисер";ИП Середкин Г.Н.;ИП Середкин Р.Г.;ИП Гадиев А.К.;ООО "Спецпоставка";ПАО "МТС";ООО "Текстилиана";ООО "Ивановская перчатка";ООО "Иваново-Вторма";ИП Грачев Д.А.;ООО "ПКФ Смена";ИП Шанскова Е.В.;ИП Рыжук Г.А.;ООО "АрхГарант";ООО "Т2 Мобайл";ООО "ЖБИ";Восткова О.Н.;ООО "Каскад";ООО "Контур электрические сети";</t>
  </si>
  <si>
    <t>Воробушков М.А.</t>
  </si>
  <si>
    <t>36-ск/2018</t>
  </si>
  <si>
    <t>-</t>
  </si>
  <si>
    <t>ИРО ВФСО "Динамо"</t>
  </si>
  <si>
    <t>35-ск/2018</t>
  </si>
  <si>
    <t>Юрьева Любовь Васильевна; Степанова Оксана Александровна</t>
  </si>
  <si>
    <t>2-ск/2019</t>
  </si>
  <si>
    <t>Население СНТ Отрадное</t>
  </si>
  <si>
    <t>Насенление м. Отрадное</t>
  </si>
  <si>
    <t>Столбов А.В.</t>
  </si>
  <si>
    <t>77-ск/2018</t>
  </si>
  <si>
    <t>Очистные сооружения санатория "Зелёный городок"</t>
  </si>
  <si>
    <t>Бытовые потребители д. Зелёный городок</t>
  </si>
  <si>
    <t>№ б.н от 04.10.2019</t>
  </si>
  <si>
    <t>РФ, Ивановская область, г. Иваново, ул. Отдельная</t>
  </si>
  <si>
    <t>№№3;7</t>
  </si>
  <si>
    <t>ООО "УК КРИТ"</t>
  </si>
  <si>
    <t>№ 4-ск/2020</t>
  </si>
  <si>
    <t>КТП №506</t>
  </si>
  <si>
    <t>2х0,4</t>
  </si>
  <si>
    <t>Население СНТ Здоровье</t>
  </si>
  <si>
    <t>№ 1-ск/2020</t>
  </si>
  <si>
    <t>3х1</t>
  </si>
  <si>
    <t>Макарова О.В. ООО "КИТ" ООО «Ивановская фабрика Сотекс» Балякина Н.Е. ИГО фонд по спасению животных "Проект майский день" ИП Смирнова М.А. ООО "РЭУ №4" (Жилой дом №1 по ул.12 Сосневская) ИП Бахирева В.И. ИП Галицкая С.Б. ОГУ «Управление по ЗН и ПБ» Прокопов Ю.Н. Митрофанов В.Л. ООО «Медико-санитарная часть «Ивановоискож» Смирнов М.С. Демидов Н.А. ЗАО "Ивановоискож" ОАО "РЖД" ООО "Агросервис-Плюс" ПАО "МТС" ООО "Тент Стиль" ф.43 ПС №2</t>
  </si>
  <si>
    <t>Информация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 35 кВ с дифференциацией по всем уровням напряжения</t>
  </si>
</sst>
</file>

<file path=xl/styles.xml><?xml version="1.0" encoding="utf-8"?>
<styleSheet xmlns="http://schemas.openxmlformats.org/spreadsheetml/2006/main">
  <numFmts count="1">
    <numFmt numFmtId="164" formatCode="0.000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sz val="12"/>
      <name val="Arial"/>
      <family val="2"/>
      <charset val="204"/>
    </font>
    <font>
      <sz val="11"/>
      <color theme="1"/>
      <name val="Calibri"/>
      <family val="2"/>
      <charset val="204"/>
    </font>
    <font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61">
    <xf numFmtId="0" fontId="0" fillId="0" borderId="0" xfId="0"/>
    <xf numFmtId="0" fontId="3" fillId="0" borderId="0" xfId="1"/>
    <xf numFmtId="0" fontId="6" fillId="0" borderId="0" xfId="1" applyFont="1"/>
    <xf numFmtId="0" fontId="6" fillId="0" borderId="2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0" fontId="3" fillId="0" borderId="0" xfId="1" applyAlignment="1">
      <alignment horizontal="right"/>
    </xf>
    <xf numFmtId="0" fontId="4" fillId="0" borderId="0" xfId="1" applyFont="1"/>
    <xf numFmtId="0" fontId="9" fillId="0" borderId="1" xfId="1" applyFont="1" applyBorder="1"/>
    <xf numFmtId="0" fontId="10" fillId="0" borderId="1" xfId="0" applyNumberFormat="1" applyFont="1" applyFill="1" applyBorder="1" applyAlignment="1">
      <alignment horizontal="center" vertical="center" wrapText="1"/>
    </xf>
    <xf numFmtId="0" fontId="9" fillId="0" borderId="0" xfId="1" applyFont="1"/>
    <xf numFmtId="0" fontId="9" fillId="0" borderId="1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left" vertical="center"/>
    </xf>
    <xf numFmtId="0" fontId="9" fillId="0" borderId="1" xfId="1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/>
    </xf>
    <xf numFmtId="0" fontId="9" fillId="0" borderId="1" xfId="1" applyFont="1" applyBorder="1" applyAlignment="1">
      <alignment vertical="center"/>
    </xf>
    <xf numFmtId="0" fontId="9" fillId="0" borderId="1" xfId="1" applyFont="1" applyBorder="1" applyAlignment="1">
      <alignment wrapText="1"/>
    </xf>
    <xf numFmtId="0" fontId="10" fillId="0" borderId="1" xfId="0" applyNumberFormat="1" applyFont="1" applyFill="1" applyBorder="1" applyAlignment="1">
      <alignment horizontal="left" wrapText="1" indent="1"/>
    </xf>
    <xf numFmtId="0" fontId="9" fillId="0" borderId="1" xfId="1" applyFont="1" applyBorder="1" applyAlignment="1">
      <alignment horizontal="left" indent="1"/>
    </xf>
    <xf numFmtId="0" fontId="9" fillId="0" borderId="1" xfId="1" applyFont="1" applyBorder="1" applyAlignment="1">
      <alignment horizontal="right" vertical="center"/>
    </xf>
    <xf numFmtId="0" fontId="9" fillId="3" borderId="1" xfId="1" applyFont="1" applyFill="1" applyBorder="1"/>
    <xf numFmtId="0" fontId="4" fillId="0" borderId="1" xfId="1" applyFont="1" applyBorder="1"/>
    <xf numFmtId="0" fontId="4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9" fillId="3" borderId="1" xfId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/>
    </xf>
    <xf numFmtId="164" fontId="9" fillId="3" borderId="1" xfId="1" applyNumberFormat="1" applyFont="1" applyFill="1" applyBorder="1" applyAlignment="1">
      <alignment horizontal="center" vertical="center"/>
    </xf>
    <xf numFmtId="0" fontId="9" fillId="3" borderId="1" xfId="1" applyFont="1" applyFill="1" applyBorder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164" fontId="9" fillId="3" borderId="3" xfId="1" applyNumberFormat="1" applyFont="1" applyFill="1" applyBorder="1" applyAlignment="1">
      <alignment horizontal="center" vertical="center"/>
    </xf>
    <xf numFmtId="164" fontId="9" fillId="3" borderId="2" xfId="1" applyNumberFormat="1" applyFont="1" applyFill="1" applyBorder="1" applyAlignment="1">
      <alignment horizontal="center" vertical="center"/>
    </xf>
    <xf numFmtId="0" fontId="9" fillId="0" borderId="4" xfId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/>
    </xf>
    <xf numFmtId="0" fontId="7" fillId="2" borderId="8" xfId="1" applyFont="1" applyFill="1" applyBorder="1" applyAlignment="1">
      <alignment horizontal="left" vertical="center" wrapText="1"/>
    </xf>
    <xf numFmtId="0" fontId="7" fillId="2" borderId="6" xfId="1" applyFont="1" applyFill="1" applyBorder="1" applyAlignment="1">
      <alignment horizontal="left" vertical="center" wrapText="1"/>
    </xf>
    <xf numFmtId="0" fontId="7" fillId="2" borderId="7" xfId="1" applyFont="1" applyFill="1" applyBorder="1" applyAlignment="1">
      <alignment horizontal="left" vertical="center" wrapText="1"/>
    </xf>
    <xf numFmtId="0" fontId="6" fillId="0" borderId="3" xfId="1" applyFont="1" applyBorder="1" applyAlignment="1">
      <alignment horizontal="center" vertical="top" wrapText="1"/>
    </xf>
    <xf numFmtId="0" fontId="6" fillId="0" borderId="2" xfId="1" applyFont="1" applyBorder="1" applyAlignment="1">
      <alignment horizontal="center" vertical="top" wrapText="1"/>
    </xf>
    <xf numFmtId="0" fontId="8" fillId="0" borderId="1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top" wrapText="1"/>
    </xf>
    <xf numFmtId="0" fontId="5" fillId="0" borderId="2" xfId="1" applyFont="1" applyBorder="1" applyAlignment="1">
      <alignment horizontal="center" vertical="top" wrapText="1"/>
    </xf>
    <xf numFmtId="0" fontId="5" fillId="0" borderId="8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164" fontId="9" fillId="3" borderId="4" xfId="1" applyNumberFormat="1" applyFont="1" applyFill="1" applyBorder="1" applyAlignment="1">
      <alignment horizontal="center" vertical="center"/>
    </xf>
    <xf numFmtId="0" fontId="9" fillId="0" borderId="1" xfId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9" fillId="0" borderId="3" xfId="1" applyFont="1" applyFill="1" applyBorder="1" applyAlignment="1">
      <alignment horizontal="center" vertical="center" wrapText="1"/>
    </xf>
    <xf numFmtId="0" fontId="9" fillId="0" borderId="2" xfId="1" applyFont="1" applyFill="1" applyBorder="1" applyAlignment="1">
      <alignment horizontal="center" vertical="center" wrapText="1"/>
    </xf>
    <xf numFmtId="0" fontId="9" fillId="0" borderId="3" xfId="1" applyFont="1" applyBorder="1" applyAlignment="1">
      <alignment horizontal="center"/>
    </xf>
    <xf numFmtId="0" fontId="9" fillId="0" borderId="4" xfId="1" applyFont="1" applyBorder="1" applyAlignment="1">
      <alignment horizontal="center"/>
    </xf>
    <xf numFmtId="0" fontId="9" fillId="0" borderId="2" xfId="1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7;&#1074;&#1077;&#1076;&#1077;&#1085;&#1080;&#1103;\&#1054;&#1073;&#1086;&#1088;&#1091;&#1076;&#1086;&#1074;&#1072;&#1085;&#1080;&#1077;%20&#1050;&#1048;\!&#1057;&#1074;&#1086;&#1076;&#1085;&#1072;&#1103;%20&#1087;&#1086;%20&#1086;&#1073;&#1086;&#1088;&#1091;&#1076;&#1086;&#1074;&#1072;&#1085;&#1080;&#1102;%2021.10.2016%20&#1082;&#1086;&#1088;%20&#1050;&#1080;&#1088;&#1086;&#1074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С"/>
      <sheetName val="Тр-ры"/>
      <sheetName val="В.в. тр."/>
      <sheetName val="Выкл."/>
      <sheetName val="В.в. МВ"/>
      <sheetName val="Л.вводы"/>
      <sheetName val="ОДиКЗ"/>
      <sheetName val="Разъед."/>
      <sheetName val="ТТ"/>
      <sheetName val="ТН"/>
      <sheetName val="РВС"/>
      <sheetName val="ОПН"/>
      <sheetName val="ВЧ"/>
      <sheetName val="БСК"/>
      <sheetName val="РУ"/>
      <sheetName val="ПСН"/>
      <sheetName val="ДГР"/>
      <sheetName val="Тк.рр"/>
      <sheetName val="ШМ"/>
      <sheetName val="АБ"/>
      <sheetName val="Опер"/>
      <sheetName val="ТП,РП"/>
      <sheetName val="Тр.ТП,РП"/>
      <sheetName val="ЗиС"/>
      <sheetName val="Ф1_г"/>
      <sheetName val="Ф2_осн"/>
      <sheetName val="Ф3_ч"/>
      <sheetName val="Ф4_доп"/>
      <sheetName val="Ф5_схП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>
        <row r="18">
          <cell r="C18">
            <v>2014</v>
          </cell>
        </row>
      </sheetData>
      <sheetData sheetId="25">
        <row r="59">
          <cell r="C59">
            <v>220</v>
          </cell>
        </row>
      </sheetData>
      <sheetData sheetId="26" refreshError="1"/>
      <sheetData sheetId="27">
        <row r="20">
          <cell r="C20" t="str">
            <v>Кировский</v>
          </cell>
        </row>
        <row r="107">
          <cell r="C107" t="str">
            <v>ТП-43а</v>
          </cell>
        </row>
        <row r="108">
          <cell r="C108" t="str">
            <v xml:space="preserve">КТП 10/0,4 кВ (участок Отворский) </v>
          </cell>
        </row>
        <row r="109">
          <cell r="C109" t="str">
            <v>КТП №18 6/0,4 (мкр.Каринторф)</v>
          </cell>
        </row>
        <row r="110">
          <cell r="C110" t="str">
            <v>КТП №20 6/0,4 (мкр. Каринторф)</v>
          </cell>
        </row>
        <row r="111">
          <cell r="C111" t="str">
            <v>КТП-17 6/0,4 (мкр.Каринторф)</v>
          </cell>
        </row>
        <row r="112">
          <cell r="C112" t="str">
            <v>Двухтрансформаторная ТП: 250 и 160кВА (п.Светлый)</v>
          </cell>
        </row>
        <row r="113">
          <cell r="C113" t="str">
            <v>Двухтрансформаторная ТП: 250 и 160кВА (п.Светлый)</v>
          </cell>
        </row>
        <row r="114">
          <cell r="C114" t="str">
            <v>ЗТП №19 6/0,4 (мкр. Каринторф)</v>
          </cell>
        </row>
        <row r="115">
          <cell r="C115" t="str">
            <v>ЗТП №177 6/0,4 (г. Кирово-Чепецк)</v>
          </cell>
        </row>
        <row r="116">
          <cell r="C116" t="str">
            <v>КТП 6/0,4 АБК</v>
          </cell>
        </row>
        <row r="117">
          <cell r="C117" t="str">
            <v>МКР Благовещенский РП-1 (РП-37)</v>
          </cell>
        </row>
        <row r="118">
          <cell r="C118" t="str">
            <v>МКР Благовещенский РП-1 (РП-37)</v>
          </cell>
        </row>
        <row r="119">
          <cell r="C119" t="str">
            <v xml:space="preserve">ТП-2 (ТП-570) </v>
          </cell>
        </row>
        <row r="120">
          <cell r="C120" t="str">
            <v>ТП-2 (ТП-570)</v>
          </cell>
        </row>
        <row r="121">
          <cell r="C121" t="str">
            <v>ТП-3</v>
          </cell>
        </row>
        <row r="122">
          <cell r="C122" t="str">
            <v>ТП-3</v>
          </cell>
        </row>
        <row r="123">
          <cell r="C123" t="str">
            <v>ТП-592</v>
          </cell>
        </row>
        <row r="124">
          <cell r="C124" t="str">
            <v>ТП-592</v>
          </cell>
        </row>
        <row r="125">
          <cell r="C125" t="str">
            <v>РП-10кВ пос. Вознесенский</v>
          </cell>
        </row>
        <row r="126">
          <cell r="C126" t="str">
            <v>РП-10кВ пос. Вознесенский</v>
          </cell>
        </row>
        <row r="127">
          <cell r="C127" t="str">
            <v>ТП "Старко"</v>
          </cell>
        </row>
        <row r="128">
          <cell r="C128" t="str">
            <v>ТП "Старко"</v>
          </cell>
        </row>
        <row r="129">
          <cell r="C129" t="str">
            <v>ТП №1 10/0,4 кВ</v>
          </cell>
        </row>
        <row r="164">
          <cell r="C164" t="str">
            <v xml:space="preserve"> - // -</v>
          </cell>
        </row>
      </sheetData>
      <sheetData sheetId="2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9"/>
  <sheetViews>
    <sheetView tabSelected="1" zoomScale="70" zoomScaleNormal="70" zoomScaleSheetLayoutView="70" workbookViewId="0">
      <selection activeCell="A3" sqref="A3:A4"/>
    </sheetView>
  </sheetViews>
  <sheetFormatPr defaultColWidth="9.140625" defaultRowHeight="15" outlineLevelCol="1"/>
  <cols>
    <col min="1" max="1" width="4.42578125" style="1" customWidth="1"/>
    <col min="2" max="2" width="29.140625" style="1" bestFit="1" customWidth="1"/>
    <col min="3" max="3" width="20.28515625" style="1" bestFit="1" customWidth="1"/>
    <col min="4" max="4" width="8.5703125" style="1" customWidth="1"/>
    <col min="5" max="5" width="17.85546875" style="1" customWidth="1"/>
    <col min="6" max="6" width="11.42578125" style="1" customWidth="1"/>
    <col min="7" max="7" width="11" style="1" customWidth="1" outlineLevel="1"/>
    <col min="8" max="8" width="21.140625" style="1" customWidth="1" outlineLevel="1"/>
    <col min="9" max="9" width="13.28515625" style="1" customWidth="1" outlineLevel="1"/>
    <col min="10" max="10" width="13.5703125" style="1" customWidth="1" outlineLevel="1"/>
    <col min="11" max="11" width="15.7109375" style="1" customWidth="1" outlineLevel="1"/>
    <col min="12" max="14" width="13.42578125" style="1" customWidth="1" outlineLevel="1"/>
    <col min="15" max="15" width="16" style="1" customWidth="1"/>
    <col min="16" max="16" width="14.42578125" style="1" customWidth="1"/>
    <col min="17" max="16384" width="9.140625" style="1"/>
  </cols>
  <sheetData>
    <row r="1" spans="1:17">
      <c r="P1" s="8"/>
    </row>
    <row r="2" spans="1:17" ht="63.75" customHeight="1">
      <c r="A2" s="44" t="s">
        <v>107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</row>
    <row r="3" spans="1:17" ht="34.5" customHeight="1">
      <c r="A3" s="45" t="s">
        <v>16</v>
      </c>
      <c r="B3" s="42" t="s">
        <v>15</v>
      </c>
      <c r="C3" s="42" t="s">
        <v>14</v>
      </c>
      <c r="D3" s="42" t="s">
        <v>13</v>
      </c>
      <c r="E3" s="42" t="s">
        <v>12</v>
      </c>
      <c r="F3" s="42" t="s">
        <v>11</v>
      </c>
      <c r="G3" s="47" t="s">
        <v>10</v>
      </c>
      <c r="H3" s="48"/>
      <c r="I3" s="48"/>
      <c r="J3" s="48"/>
      <c r="K3" s="49"/>
      <c r="L3" s="50" t="s">
        <v>9</v>
      </c>
      <c r="M3" s="50"/>
      <c r="N3" s="50"/>
      <c r="O3" s="42" t="s">
        <v>8</v>
      </c>
      <c r="P3" s="42" t="s">
        <v>7</v>
      </c>
      <c r="Q3" s="2"/>
    </row>
    <row r="4" spans="1:17" ht="41.25" customHeight="1">
      <c r="A4" s="46"/>
      <c r="B4" s="43"/>
      <c r="C4" s="43"/>
      <c r="D4" s="43"/>
      <c r="E4" s="43"/>
      <c r="F4" s="43"/>
      <c r="G4" s="7" t="s">
        <v>6</v>
      </c>
      <c r="H4" s="7" t="s">
        <v>5</v>
      </c>
      <c r="I4" s="6" t="s">
        <v>2</v>
      </c>
      <c r="J4" s="5" t="s">
        <v>1</v>
      </c>
      <c r="K4" s="5" t="s">
        <v>4</v>
      </c>
      <c r="L4" s="3" t="s">
        <v>3</v>
      </c>
      <c r="M4" s="4" t="s">
        <v>2</v>
      </c>
      <c r="N4" s="3" t="s">
        <v>1</v>
      </c>
      <c r="O4" s="43"/>
      <c r="P4" s="43"/>
      <c r="Q4" s="2"/>
    </row>
    <row r="5" spans="1:17">
      <c r="A5" s="39" t="s">
        <v>17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1"/>
      <c r="Q5" s="2"/>
    </row>
    <row r="6" spans="1:17" s="12" customFormat="1" ht="60">
      <c r="A6" s="18">
        <v>1</v>
      </c>
      <c r="B6" s="14" t="s">
        <v>18</v>
      </c>
      <c r="C6" s="14" t="s">
        <v>19</v>
      </c>
      <c r="D6" s="14">
        <v>10</v>
      </c>
      <c r="E6" s="14" t="s">
        <v>36</v>
      </c>
      <c r="F6" s="29">
        <f>0.16*0.8</f>
        <v>0.128</v>
      </c>
      <c r="G6" s="10"/>
      <c r="H6" s="11" t="s">
        <v>59</v>
      </c>
      <c r="I6" s="10">
        <v>1.4999999999999999E-2</v>
      </c>
      <c r="J6" s="11" t="s">
        <v>85</v>
      </c>
      <c r="K6" s="11" t="s">
        <v>85</v>
      </c>
      <c r="L6" s="11"/>
      <c r="M6" s="11"/>
      <c r="N6" s="11"/>
      <c r="O6" s="13">
        <v>0</v>
      </c>
      <c r="P6" s="13">
        <v>0</v>
      </c>
    </row>
    <row r="7" spans="1:17" s="12" customFormat="1">
      <c r="A7" s="31">
        <v>2</v>
      </c>
      <c r="B7" s="33" t="s">
        <v>20</v>
      </c>
      <c r="C7" s="14" t="s">
        <v>21</v>
      </c>
      <c r="D7" s="14">
        <v>10</v>
      </c>
      <c r="E7" s="14" t="s">
        <v>38</v>
      </c>
      <c r="F7" s="29">
        <f>0.63*0.8</f>
        <v>0.504</v>
      </c>
      <c r="G7" s="10"/>
      <c r="H7" s="11" t="s">
        <v>69</v>
      </c>
      <c r="I7" s="10">
        <v>0.32</v>
      </c>
      <c r="J7" s="11" t="s">
        <v>70</v>
      </c>
      <c r="K7" s="20" t="s">
        <v>70</v>
      </c>
      <c r="L7" s="11"/>
      <c r="M7" s="11"/>
      <c r="N7" s="11"/>
      <c r="O7" s="16">
        <v>0</v>
      </c>
      <c r="P7" s="16">
        <v>0</v>
      </c>
    </row>
    <row r="8" spans="1:17" s="12" customFormat="1">
      <c r="A8" s="38"/>
      <c r="B8" s="37"/>
      <c r="C8" s="14" t="s">
        <v>22</v>
      </c>
      <c r="D8" s="14">
        <v>10</v>
      </c>
      <c r="E8" s="14" t="s">
        <v>38</v>
      </c>
      <c r="F8" s="29">
        <f t="shared" ref="F8" si="0">0.63*0.8</f>
        <v>0.504</v>
      </c>
      <c r="G8" s="10"/>
      <c r="H8" s="11" t="s">
        <v>69</v>
      </c>
      <c r="I8" s="10">
        <v>0.504</v>
      </c>
      <c r="J8" s="11" t="s">
        <v>76</v>
      </c>
      <c r="K8" s="21" t="str">
        <f>J8</f>
        <v>59-ск/2018</v>
      </c>
      <c r="L8" s="11"/>
      <c r="M8" s="11"/>
      <c r="N8" s="11"/>
      <c r="O8" s="16">
        <v>0</v>
      </c>
      <c r="P8" s="16">
        <v>0</v>
      </c>
    </row>
    <row r="9" spans="1:17" s="12" customFormat="1">
      <c r="A9" s="32"/>
      <c r="B9" s="34"/>
      <c r="C9" s="14" t="s">
        <v>23</v>
      </c>
      <c r="D9" s="14">
        <v>10</v>
      </c>
      <c r="E9" s="14" t="s">
        <v>0</v>
      </c>
      <c r="F9" s="29">
        <f>0.4*0.8</f>
        <v>0.32000000000000006</v>
      </c>
      <c r="G9" s="15"/>
      <c r="H9" s="11" t="s">
        <v>69</v>
      </c>
      <c r="I9" s="22">
        <v>0.32</v>
      </c>
      <c r="J9" s="11" t="s">
        <v>75</v>
      </c>
      <c r="K9" s="21" t="str">
        <f>J9</f>
        <v>58-ск/2018</v>
      </c>
      <c r="L9" s="15"/>
      <c r="M9" s="15"/>
      <c r="N9" s="15"/>
      <c r="O9" s="16">
        <v>0</v>
      </c>
      <c r="P9" s="16">
        <v>0</v>
      </c>
    </row>
    <row r="10" spans="1:17" s="12" customFormat="1" ht="137.25" customHeight="1">
      <c r="A10" s="31">
        <v>3</v>
      </c>
      <c r="B10" s="33" t="s">
        <v>24</v>
      </c>
      <c r="C10" s="16" t="s">
        <v>25</v>
      </c>
      <c r="D10" s="14">
        <v>10</v>
      </c>
      <c r="E10" s="16" t="s">
        <v>105</v>
      </c>
      <c r="F10" s="30">
        <f>0.8*3</f>
        <v>2.4000000000000004</v>
      </c>
      <c r="G10" s="58"/>
      <c r="H10" s="33" t="s">
        <v>82</v>
      </c>
      <c r="I10" s="31">
        <v>9.9920000000000009</v>
      </c>
      <c r="J10" s="31" t="s">
        <v>85</v>
      </c>
      <c r="K10" s="31" t="str">
        <f t="shared" ref="K10:K20" si="1">J10</f>
        <v>-</v>
      </c>
      <c r="L10" s="10"/>
      <c r="M10" s="10"/>
      <c r="N10" s="10"/>
      <c r="O10" s="16">
        <v>0</v>
      </c>
      <c r="P10" s="16">
        <v>0</v>
      </c>
    </row>
    <row r="11" spans="1:17" s="12" customFormat="1" ht="111.75" customHeight="1">
      <c r="A11" s="38"/>
      <c r="B11" s="37"/>
      <c r="C11" s="16" t="s">
        <v>27</v>
      </c>
      <c r="D11" s="14">
        <v>10</v>
      </c>
      <c r="E11" s="16" t="s">
        <v>105</v>
      </c>
      <c r="F11" s="30">
        <f t="shared" ref="F11:F12" si="2">0.8*3</f>
        <v>2.4000000000000004</v>
      </c>
      <c r="G11" s="59"/>
      <c r="H11" s="37"/>
      <c r="I11" s="38"/>
      <c r="J11" s="38"/>
      <c r="K11" s="38"/>
      <c r="L11" s="10"/>
      <c r="M11" s="10"/>
      <c r="N11" s="10"/>
      <c r="O11" s="16">
        <v>0</v>
      </c>
      <c r="P11" s="16">
        <v>0</v>
      </c>
    </row>
    <row r="12" spans="1:17" s="12" customFormat="1" ht="150" customHeight="1">
      <c r="A12" s="38"/>
      <c r="B12" s="37"/>
      <c r="C12" s="16" t="s">
        <v>28</v>
      </c>
      <c r="D12" s="14">
        <v>10</v>
      </c>
      <c r="E12" s="16" t="s">
        <v>105</v>
      </c>
      <c r="F12" s="30">
        <f t="shared" si="2"/>
        <v>2.4000000000000004</v>
      </c>
      <c r="G12" s="59"/>
      <c r="H12" s="37"/>
      <c r="I12" s="38"/>
      <c r="J12" s="38"/>
      <c r="K12" s="38"/>
      <c r="L12" s="10"/>
      <c r="M12" s="10"/>
      <c r="N12" s="10"/>
      <c r="O12" s="16">
        <v>0</v>
      </c>
      <c r="P12" s="16">
        <v>0</v>
      </c>
    </row>
    <row r="13" spans="1:17" s="12" customFormat="1" ht="168.75" customHeight="1">
      <c r="A13" s="32"/>
      <c r="B13" s="34"/>
      <c r="C13" s="16" t="s">
        <v>29</v>
      </c>
      <c r="D13" s="14">
        <v>10</v>
      </c>
      <c r="E13" s="14" t="s">
        <v>37</v>
      </c>
      <c r="F13" s="29">
        <f>(2*0.63)*0.8</f>
        <v>1.008</v>
      </c>
      <c r="G13" s="60"/>
      <c r="H13" s="34"/>
      <c r="I13" s="32"/>
      <c r="J13" s="32"/>
      <c r="K13" s="32"/>
      <c r="L13" s="10"/>
      <c r="M13" s="10"/>
      <c r="N13" s="10"/>
      <c r="O13" s="16">
        <v>0</v>
      </c>
      <c r="P13" s="16">
        <v>0</v>
      </c>
    </row>
    <row r="14" spans="1:17" s="12" customFormat="1" ht="48.75" customHeight="1">
      <c r="A14" s="17">
        <v>4</v>
      </c>
      <c r="B14" s="14" t="s">
        <v>31</v>
      </c>
      <c r="C14" s="16" t="s">
        <v>32</v>
      </c>
      <c r="D14" s="14">
        <v>6</v>
      </c>
      <c r="E14" s="14" t="s">
        <v>36</v>
      </c>
      <c r="F14" s="29">
        <f>0.16*0.8</f>
        <v>0.128</v>
      </c>
      <c r="G14" s="10"/>
      <c r="H14" s="16" t="s">
        <v>83</v>
      </c>
      <c r="I14" s="16">
        <v>0.128</v>
      </c>
      <c r="J14" s="16" t="s">
        <v>84</v>
      </c>
      <c r="K14" s="16" t="str">
        <f t="shared" si="1"/>
        <v>36-ск/2018</v>
      </c>
      <c r="L14" s="10"/>
      <c r="M14" s="10"/>
      <c r="N14" s="10"/>
      <c r="O14" s="16">
        <v>0</v>
      </c>
      <c r="P14" s="16">
        <v>0</v>
      </c>
    </row>
    <row r="15" spans="1:17" s="12" customFormat="1" ht="40.5" customHeight="1">
      <c r="A15" s="31">
        <v>5</v>
      </c>
      <c r="B15" s="33" t="s">
        <v>34</v>
      </c>
      <c r="C15" s="31" t="s">
        <v>33</v>
      </c>
      <c r="D15" s="33">
        <v>6</v>
      </c>
      <c r="E15" s="33" t="s">
        <v>35</v>
      </c>
      <c r="F15" s="35">
        <f>0.25*0.8</f>
        <v>0.2</v>
      </c>
      <c r="G15" s="10"/>
      <c r="H15" s="16" t="s">
        <v>86</v>
      </c>
      <c r="I15" s="31">
        <v>0.2</v>
      </c>
      <c r="J15" s="16" t="s">
        <v>87</v>
      </c>
      <c r="K15" s="16" t="str">
        <f t="shared" si="1"/>
        <v>35-ск/2018</v>
      </c>
      <c r="L15" s="23"/>
      <c r="M15" s="23"/>
      <c r="N15" s="23"/>
      <c r="O15" s="16">
        <v>0</v>
      </c>
      <c r="P15" s="16">
        <v>0</v>
      </c>
    </row>
    <row r="16" spans="1:17" s="12" customFormat="1" ht="60">
      <c r="A16" s="38"/>
      <c r="B16" s="37"/>
      <c r="C16" s="38"/>
      <c r="D16" s="37"/>
      <c r="E16" s="37"/>
      <c r="F16" s="51"/>
      <c r="G16" s="10"/>
      <c r="H16" s="19" t="s">
        <v>88</v>
      </c>
      <c r="I16" s="38"/>
      <c r="J16" s="16" t="s">
        <v>89</v>
      </c>
      <c r="K16" s="16" t="str">
        <f t="shared" si="1"/>
        <v>2-ск/2019</v>
      </c>
      <c r="L16" s="23"/>
      <c r="M16" s="23"/>
      <c r="N16" s="23"/>
      <c r="O16" s="16"/>
      <c r="P16" s="16"/>
    </row>
    <row r="17" spans="1:16" s="12" customFormat="1" ht="30">
      <c r="A17" s="38"/>
      <c r="B17" s="37"/>
      <c r="C17" s="38"/>
      <c r="D17" s="37"/>
      <c r="E17" s="37"/>
      <c r="F17" s="51"/>
      <c r="G17" s="10"/>
      <c r="H17" s="14" t="s">
        <v>91</v>
      </c>
      <c r="I17" s="38"/>
      <c r="J17" s="16"/>
      <c r="K17" s="16"/>
      <c r="L17" s="23"/>
      <c r="M17" s="23"/>
      <c r="N17" s="23"/>
      <c r="O17" s="16"/>
      <c r="P17" s="16"/>
    </row>
    <row r="18" spans="1:16" s="12" customFormat="1" ht="42.75" customHeight="1">
      <c r="A18" s="32"/>
      <c r="B18" s="34"/>
      <c r="C18" s="32"/>
      <c r="D18" s="34"/>
      <c r="E18" s="34"/>
      <c r="F18" s="36"/>
      <c r="G18" s="10"/>
      <c r="H18" s="14" t="s">
        <v>90</v>
      </c>
      <c r="I18" s="32"/>
      <c r="J18" s="10"/>
      <c r="K18" s="21"/>
      <c r="L18" s="23"/>
      <c r="M18" s="23"/>
      <c r="N18" s="23"/>
      <c r="O18" s="16"/>
      <c r="P18" s="16"/>
    </row>
    <row r="19" spans="1:16" s="12" customFormat="1" ht="47.25" customHeight="1">
      <c r="A19" s="17">
        <v>6</v>
      </c>
      <c r="B19" s="14" t="s">
        <v>39</v>
      </c>
      <c r="C19" s="16" t="s">
        <v>40</v>
      </c>
      <c r="D19" s="14">
        <v>6</v>
      </c>
      <c r="E19" s="14" t="s">
        <v>37</v>
      </c>
      <c r="F19" s="29">
        <f>(2*0.63)*0.8</f>
        <v>1.008</v>
      </c>
      <c r="G19" s="10"/>
      <c r="H19" s="14" t="s">
        <v>67</v>
      </c>
      <c r="I19" s="16">
        <v>0.45</v>
      </c>
      <c r="J19" s="16" t="s">
        <v>68</v>
      </c>
      <c r="K19" s="16" t="str">
        <f t="shared" si="1"/>
        <v>79-ск/2018</v>
      </c>
      <c r="L19" s="16"/>
      <c r="M19" s="10"/>
      <c r="N19" s="10"/>
      <c r="O19" s="16">
        <v>0</v>
      </c>
      <c r="P19" s="16">
        <v>0</v>
      </c>
    </row>
    <row r="20" spans="1:16" s="12" customFormat="1" ht="52.5" customHeight="1">
      <c r="A20" s="17">
        <v>7</v>
      </c>
      <c r="B20" s="14" t="s">
        <v>41</v>
      </c>
      <c r="C20" s="16" t="s">
        <v>42</v>
      </c>
      <c r="D20" s="14">
        <v>10</v>
      </c>
      <c r="E20" s="14" t="s">
        <v>38</v>
      </c>
      <c r="F20" s="29">
        <f>(1*0.63)*0.8</f>
        <v>0.504</v>
      </c>
      <c r="G20" s="10"/>
      <c r="H20" s="16" t="s">
        <v>73</v>
      </c>
      <c r="I20" s="16">
        <v>0.504</v>
      </c>
      <c r="J20" s="16" t="s">
        <v>74</v>
      </c>
      <c r="K20" s="16" t="str">
        <f t="shared" si="1"/>
        <v>61-ск/2018</v>
      </c>
      <c r="L20" s="16"/>
      <c r="M20" s="10"/>
      <c r="N20" s="10"/>
      <c r="O20" s="16">
        <v>0</v>
      </c>
      <c r="P20" s="16">
        <v>0</v>
      </c>
    </row>
    <row r="21" spans="1:16" s="12" customFormat="1" ht="45">
      <c r="A21" s="17">
        <v>8</v>
      </c>
      <c r="B21" s="14" t="s">
        <v>43</v>
      </c>
      <c r="C21" s="16" t="s">
        <v>44</v>
      </c>
      <c r="D21" s="14">
        <v>10</v>
      </c>
      <c r="E21" s="14" t="s">
        <v>37</v>
      </c>
      <c r="F21" s="29">
        <f>(2*0.63)*0.8</f>
        <v>1.008</v>
      </c>
      <c r="G21" s="10"/>
      <c r="H21" s="16" t="s">
        <v>71</v>
      </c>
      <c r="I21" s="16">
        <v>1.008</v>
      </c>
      <c r="J21" s="16" t="s">
        <v>72</v>
      </c>
      <c r="K21" s="16" t="str">
        <f>J21</f>
        <v>57-ск/2019</v>
      </c>
      <c r="L21" s="16"/>
      <c r="M21" s="10"/>
      <c r="N21" s="10"/>
      <c r="O21" s="16">
        <v>0</v>
      </c>
      <c r="P21" s="16">
        <v>0</v>
      </c>
    </row>
    <row r="22" spans="1:16" s="12" customFormat="1" ht="60">
      <c r="A22" s="17">
        <v>9</v>
      </c>
      <c r="B22" s="14" t="s">
        <v>61</v>
      </c>
      <c r="C22" s="16" t="s">
        <v>28</v>
      </c>
      <c r="D22" s="14">
        <v>6</v>
      </c>
      <c r="E22" s="14" t="s">
        <v>45</v>
      </c>
      <c r="F22" s="29">
        <f>(2*1.25)*0.8</f>
        <v>2</v>
      </c>
      <c r="G22" s="14" t="s">
        <v>60</v>
      </c>
      <c r="H22" s="14" t="s">
        <v>62</v>
      </c>
      <c r="I22" s="16">
        <v>1.74</v>
      </c>
      <c r="J22" s="16" t="s">
        <v>63</v>
      </c>
      <c r="K22" s="16" t="str">
        <f>J22</f>
        <v>№ 5-ск/2019</v>
      </c>
      <c r="L22" s="14"/>
      <c r="M22" s="10"/>
      <c r="N22" s="10"/>
      <c r="O22" s="16">
        <v>0</v>
      </c>
      <c r="P22" s="16">
        <v>0</v>
      </c>
    </row>
    <row r="23" spans="1:16" s="12" customFormat="1" ht="36" customHeight="1">
      <c r="A23" s="17">
        <v>10</v>
      </c>
      <c r="B23" s="14" t="s">
        <v>46</v>
      </c>
      <c r="C23" s="16" t="s">
        <v>47</v>
      </c>
      <c r="D23" s="14">
        <v>6</v>
      </c>
      <c r="E23" s="14" t="s">
        <v>35</v>
      </c>
      <c r="F23" s="29">
        <f>0.25*0.8</f>
        <v>0.2</v>
      </c>
      <c r="G23" s="10"/>
      <c r="H23" s="16" t="s">
        <v>92</v>
      </c>
      <c r="I23" s="16">
        <f>0.03+0.009</f>
        <v>3.9E-2</v>
      </c>
      <c r="J23" s="16" t="s">
        <v>93</v>
      </c>
      <c r="K23" s="16" t="str">
        <f>J23</f>
        <v>77-ск/2018</v>
      </c>
      <c r="L23" s="16"/>
      <c r="M23" s="10"/>
      <c r="N23" s="10"/>
      <c r="O23" s="16">
        <v>0</v>
      </c>
      <c r="P23" s="16">
        <v>0</v>
      </c>
    </row>
    <row r="24" spans="1:16" s="12" customFormat="1" ht="48.75" customHeight="1">
      <c r="A24" s="17">
        <v>11</v>
      </c>
      <c r="B24" s="14" t="s">
        <v>48</v>
      </c>
      <c r="C24" s="16" t="s">
        <v>49</v>
      </c>
      <c r="D24" s="14">
        <v>6</v>
      </c>
      <c r="E24" s="14" t="s">
        <v>50</v>
      </c>
      <c r="F24" s="29">
        <f>(0.25*0.8)+(0.4*0.8)</f>
        <v>0.52</v>
      </c>
      <c r="G24" s="10"/>
      <c r="H24" s="16" t="s">
        <v>77</v>
      </c>
      <c r="I24" s="16">
        <v>0.65</v>
      </c>
      <c r="J24" s="16" t="s">
        <v>78</v>
      </c>
      <c r="K24" s="16" t="str">
        <f>J24</f>
        <v>№ 62-ск/2018</v>
      </c>
      <c r="L24" s="16"/>
      <c r="M24" s="10"/>
      <c r="N24" s="10"/>
      <c r="O24" s="16">
        <v>0</v>
      </c>
      <c r="P24" s="16">
        <v>0</v>
      </c>
    </row>
    <row r="25" spans="1:16" s="12" customFormat="1" ht="75">
      <c r="A25" s="17">
        <v>12</v>
      </c>
      <c r="B25" s="14" t="s">
        <v>51</v>
      </c>
      <c r="C25" s="14" t="s">
        <v>52</v>
      </c>
      <c r="D25" s="14">
        <v>6</v>
      </c>
      <c r="E25" s="14" t="s">
        <v>38</v>
      </c>
      <c r="F25" s="29">
        <f>(1*0.63)*0.8</f>
        <v>0.504</v>
      </c>
      <c r="G25" s="14" t="s">
        <v>64</v>
      </c>
      <c r="H25" s="14" t="s">
        <v>65</v>
      </c>
      <c r="I25" s="16">
        <v>0.55000000000000004</v>
      </c>
      <c r="J25" s="16" t="s">
        <v>66</v>
      </c>
      <c r="K25" s="16" t="str">
        <f>J25</f>
        <v>№ 9-ск/2019</v>
      </c>
      <c r="L25" s="14"/>
      <c r="M25" s="10"/>
      <c r="N25" s="10"/>
      <c r="O25" s="16">
        <v>0</v>
      </c>
      <c r="P25" s="16">
        <v>0</v>
      </c>
    </row>
    <row r="26" spans="1:16" s="12" customFormat="1" ht="45" customHeight="1">
      <c r="A26" s="31">
        <v>13</v>
      </c>
      <c r="B26" s="33" t="s">
        <v>53</v>
      </c>
      <c r="C26" s="31" t="s">
        <v>54</v>
      </c>
      <c r="D26" s="33">
        <v>6</v>
      </c>
      <c r="E26" s="33" t="s">
        <v>55</v>
      </c>
      <c r="F26" s="35">
        <f>0.1*0.8</f>
        <v>8.0000000000000016E-2</v>
      </c>
      <c r="G26" s="10"/>
      <c r="H26" s="16" t="s">
        <v>81</v>
      </c>
      <c r="I26" s="31">
        <v>0.08</v>
      </c>
      <c r="J26" s="16" t="s">
        <v>85</v>
      </c>
      <c r="K26" s="16" t="s">
        <v>85</v>
      </c>
      <c r="L26" s="16"/>
      <c r="M26" s="10"/>
      <c r="N26" s="10"/>
      <c r="O26" s="16">
        <v>0</v>
      </c>
      <c r="P26" s="16">
        <v>0</v>
      </c>
    </row>
    <row r="27" spans="1:16" s="12" customFormat="1" ht="45">
      <c r="A27" s="32"/>
      <c r="B27" s="34"/>
      <c r="C27" s="32"/>
      <c r="D27" s="34"/>
      <c r="E27" s="34"/>
      <c r="F27" s="36"/>
      <c r="G27" s="10"/>
      <c r="H27" s="14" t="s">
        <v>79</v>
      </c>
      <c r="I27" s="32"/>
      <c r="J27" s="16" t="s">
        <v>80</v>
      </c>
      <c r="K27" s="16" t="str">
        <f>J27</f>
        <v>№ 81-ск/2018</v>
      </c>
      <c r="L27" s="16"/>
      <c r="M27" s="10"/>
      <c r="N27" s="10"/>
      <c r="O27" s="16"/>
      <c r="P27" s="16"/>
    </row>
    <row r="28" spans="1:16" s="12" customFormat="1" ht="159" customHeight="1">
      <c r="A28" s="31">
        <v>14</v>
      </c>
      <c r="B28" s="56" t="s">
        <v>56</v>
      </c>
      <c r="C28" s="16" t="s">
        <v>26</v>
      </c>
      <c r="D28" s="14">
        <v>6</v>
      </c>
      <c r="E28" s="16" t="s">
        <v>30</v>
      </c>
      <c r="F28" s="29">
        <f>(1*0.8)+(1*0.8)</f>
        <v>1.6</v>
      </c>
      <c r="G28" s="58"/>
      <c r="H28" s="33" t="s">
        <v>106</v>
      </c>
      <c r="I28" s="31">
        <v>1.6719999999999999</v>
      </c>
      <c r="J28" s="31" t="s">
        <v>85</v>
      </c>
      <c r="K28" s="31" t="s">
        <v>85</v>
      </c>
      <c r="L28" s="16"/>
      <c r="M28" s="10"/>
      <c r="N28" s="10"/>
      <c r="O28" s="16">
        <v>0</v>
      </c>
      <c r="P28" s="16">
        <v>0</v>
      </c>
    </row>
    <row r="29" spans="1:16" s="12" customFormat="1" ht="279" customHeight="1">
      <c r="A29" s="32"/>
      <c r="B29" s="57"/>
      <c r="C29" s="16" t="s">
        <v>27</v>
      </c>
      <c r="D29" s="14">
        <v>6</v>
      </c>
      <c r="E29" s="16" t="s">
        <v>30</v>
      </c>
      <c r="F29" s="29">
        <f>(1*0.8)+(1*0.8)</f>
        <v>1.6</v>
      </c>
      <c r="G29" s="60"/>
      <c r="H29" s="34"/>
      <c r="I29" s="32"/>
      <c r="J29" s="32"/>
      <c r="K29" s="32"/>
      <c r="L29" s="16"/>
      <c r="M29" s="10"/>
      <c r="N29" s="10"/>
      <c r="O29" s="16">
        <v>0</v>
      </c>
      <c r="P29" s="16">
        <v>0</v>
      </c>
    </row>
    <row r="30" spans="1:16" s="12" customFormat="1" ht="57" customHeight="1">
      <c r="A30" s="31">
        <v>15</v>
      </c>
      <c r="B30" s="52" t="s">
        <v>57</v>
      </c>
      <c r="C30" s="53" t="s">
        <v>58</v>
      </c>
      <c r="D30" s="55">
        <v>10</v>
      </c>
      <c r="E30" s="52" t="s">
        <v>35</v>
      </c>
      <c r="F30" s="35">
        <f>0.25*0.8</f>
        <v>0.2</v>
      </c>
      <c r="G30" s="10"/>
      <c r="H30" s="14" t="s">
        <v>94</v>
      </c>
      <c r="I30" s="16">
        <v>1.2E-2</v>
      </c>
      <c r="J30" s="14" t="s">
        <v>96</v>
      </c>
      <c r="K30" s="14" t="str">
        <f>J30</f>
        <v>№ б.н от 04.10.2019</v>
      </c>
      <c r="L30" s="16"/>
      <c r="M30" s="10"/>
      <c r="N30" s="10"/>
      <c r="O30" s="16"/>
      <c r="P30" s="16"/>
    </row>
    <row r="31" spans="1:16" s="12" customFormat="1" ht="48.75" customHeight="1">
      <c r="A31" s="38"/>
      <c r="B31" s="52"/>
      <c r="C31" s="54"/>
      <c r="D31" s="55"/>
      <c r="E31" s="52"/>
      <c r="F31" s="51"/>
      <c r="G31" s="10"/>
      <c r="H31" s="14" t="s">
        <v>79</v>
      </c>
      <c r="I31" s="16">
        <v>5.0000000000000001E-3</v>
      </c>
      <c r="J31" s="14" t="s">
        <v>96</v>
      </c>
      <c r="K31" s="14" t="str">
        <f>J31</f>
        <v>№ б.н от 04.10.2019</v>
      </c>
      <c r="L31" s="16"/>
      <c r="M31" s="10"/>
      <c r="N31" s="10"/>
      <c r="O31" s="16"/>
      <c r="P31" s="16"/>
    </row>
    <row r="32" spans="1:16" s="12" customFormat="1" ht="49.5" customHeight="1">
      <c r="A32" s="32"/>
      <c r="B32" s="52"/>
      <c r="C32" s="54"/>
      <c r="D32" s="55"/>
      <c r="E32" s="52"/>
      <c r="F32" s="36"/>
      <c r="G32" s="10"/>
      <c r="H32" s="14" t="s">
        <v>95</v>
      </c>
      <c r="I32" s="16">
        <v>0.1</v>
      </c>
      <c r="J32" s="14" t="s">
        <v>96</v>
      </c>
      <c r="K32" s="14" t="str">
        <f>J32</f>
        <v>№ б.н от 04.10.2019</v>
      </c>
      <c r="L32" s="16"/>
      <c r="M32" s="10"/>
      <c r="N32" s="10"/>
      <c r="O32" s="16">
        <v>0</v>
      </c>
      <c r="P32" s="16">
        <v>0</v>
      </c>
    </row>
    <row r="33" spans="1:16" s="9" customFormat="1" ht="30">
      <c r="A33" s="25">
        <v>16</v>
      </c>
      <c r="B33" s="14" t="s">
        <v>97</v>
      </c>
      <c r="C33" s="14" t="s">
        <v>47</v>
      </c>
      <c r="D33" s="14">
        <v>6</v>
      </c>
      <c r="E33" s="14" t="s">
        <v>102</v>
      </c>
      <c r="F33" s="27">
        <f>(0.4*0.8)+(0.4*0.8)</f>
        <v>0.64000000000000012</v>
      </c>
      <c r="G33" s="14" t="s">
        <v>98</v>
      </c>
      <c r="H33" s="14" t="s">
        <v>99</v>
      </c>
      <c r="I33" s="14">
        <v>0.14899999999999999</v>
      </c>
      <c r="J33" s="14" t="s">
        <v>100</v>
      </c>
      <c r="K33" s="14" t="str">
        <f>J33</f>
        <v>№ 4-ск/2020</v>
      </c>
      <c r="L33" s="24"/>
      <c r="M33" s="24"/>
      <c r="N33" s="24"/>
      <c r="O33" s="24"/>
      <c r="P33" s="24"/>
    </row>
    <row r="34" spans="1:16" s="9" customFormat="1" ht="45">
      <c r="A34" s="25">
        <v>17</v>
      </c>
      <c r="B34" s="26" t="s">
        <v>57</v>
      </c>
      <c r="C34" s="25" t="s">
        <v>101</v>
      </c>
      <c r="D34" s="25">
        <v>10</v>
      </c>
      <c r="E34" s="25" t="s">
        <v>55</v>
      </c>
      <c r="F34" s="28">
        <f>0.1*0.8</f>
        <v>8.0000000000000016E-2</v>
      </c>
      <c r="G34" s="25"/>
      <c r="H34" s="14" t="s">
        <v>103</v>
      </c>
      <c r="I34" s="25">
        <v>7.0000000000000007E-2</v>
      </c>
      <c r="J34" s="14" t="s">
        <v>104</v>
      </c>
      <c r="K34" s="25" t="str">
        <f>J34</f>
        <v>№ 1-ск/2020</v>
      </c>
      <c r="L34" s="24"/>
      <c r="M34" s="24"/>
      <c r="N34" s="24"/>
      <c r="O34" s="24"/>
      <c r="P34" s="24"/>
    </row>
    <row r="35" spans="1:16" s="9" customFormat="1">
      <c r="A35" s="25">
        <v>18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</row>
    <row r="36" spans="1:16" s="9" customFormat="1"/>
    <row r="37" spans="1:16" s="9" customFormat="1"/>
    <row r="38" spans="1:16" s="9" customFormat="1"/>
    <row r="39" spans="1:16" s="9" customFormat="1"/>
  </sheetData>
  <mergeCells count="48">
    <mergeCell ref="K28:K29"/>
    <mergeCell ref="G10:G13"/>
    <mergeCell ref="H28:H29"/>
    <mergeCell ref="G28:G29"/>
    <mergeCell ref="I28:I29"/>
    <mergeCell ref="J28:J29"/>
    <mergeCell ref="I15:I18"/>
    <mergeCell ref="F15:F18"/>
    <mergeCell ref="A30:A32"/>
    <mergeCell ref="B30:B32"/>
    <mergeCell ref="C30:C32"/>
    <mergeCell ref="D30:D32"/>
    <mergeCell ref="E30:E32"/>
    <mergeCell ref="F30:F32"/>
    <mergeCell ref="A15:A18"/>
    <mergeCell ref="B15:B18"/>
    <mergeCell ref="C15:C18"/>
    <mergeCell ref="D15:D18"/>
    <mergeCell ref="E15:E18"/>
    <mergeCell ref="A28:A29"/>
    <mergeCell ref="B28:B29"/>
    <mergeCell ref="A26:A27"/>
    <mergeCell ref="B26:B27"/>
    <mergeCell ref="P3:P4"/>
    <mergeCell ref="A2:P2"/>
    <mergeCell ref="A3:A4"/>
    <mergeCell ref="B3:B4"/>
    <mergeCell ref="C3:C4"/>
    <mergeCell ref="D3:D4"/>
    <mergeCell ref="E3:E4"/>
    <mergeCell ref="F3:F4"/>
    <mergeCell ref="G3:K3"/>
    <mergeCell ref="L3:N3"/>
    <mergeCell ref="O3:O4"/>
    <mergeCell ref="B10:B13"/>
    <mergeCell ref="A10:A13"/>
    <mergeCell ref="A5:P5"/>
    <mergeCell ref="A7:A9"/>
    <mergeCell ref="B7:B9"/>
    <mergeCell ref="H10:H13"/>
    <mergeCell ref="I10:I13"/>
    <mergeCell ref="J10:J13"/>
    <mergeCell ref="K10:K13"/>
    <mergeCell ref="C26:C27"/>
    <mergeCell ref="D26:D27"/>
    <mergeCell ref="E26:E27"/>
    <mergeCell ref="F26:F27"/>
    <mergeCell ref="I26:I27"/>
  </mergeCells>
  <pageMargins left="0.51181102362204722" right="0.31496062992125984" top="0.35433070866141736" bottom="0.35433070866141736" header="0.31496062992125984" footer="0.31496062992125984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 35 кВ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Ефимов О.В.</dc:creator>
  <cp:lastModifiedBy>Илья</cp:lastModifiedBy>
  <cp:lastPrinted>2018-02-12T11:14:43Z</cp:lastPrinted>
  <dcterms:created xsi:type="dcterms:W3CDTF">2017-11-01T14:01:41Z</dcterms:created>
  <dcterms:modified xsi:type="dcterms:W3CDTF">2021-10-06T07:04:28Z</dcterms:modified>
</cp:coreProperties>
</file>