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40" yWindow="75" windowWidth="23805" windowHeight="11565" tabRatio="540"/>
  </bookViews>
  <sheets>
    <sheet name="Листы1" sheetId="11" r:id="rId1"/>
    <sheet name="15_См" sheetId="20" state="hidden" r:id="rId2"/>
  </sheets>
  <externalReferences>
    <externalReference r:id="rId3"/>
    <externalReference r:id="rId4"/>
    <externalReference r:id="rId5"/>
    <externalReference r:id="rId6"/>
  </externalReferences>
  <definedNames>
    <definedName name="Класс_U">[1]Ф2_осн!$C$59:$C$65</definedName>
    <definedName name="Мощность_трансформаторов">[1]Ф2_осн!$C$247:$C$292</definedName>
    <definedName name="_xlnm.Print_Area" localSheetId="1">'15_См'!$A$1:$M$59</definedName>
    <definedName name="Тип_марка_трансформатора">[1]Ф2_осн!$C$294:$C$404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20"/>
  <c r="N21"/>
  <c r="N22"/>
  <c r="N23"/>
  <c r="N24"/>
  <c r="N25"/>
  <c r="N26"/>
  <c r="N27"/>
  <c r="N28"/>
  <c r="N29"/>
  <c r="K58"/>
  <c r="D57"/>
  <c r="C57"/>
  <c r="F53"/>
  <c r="F54" s="1"/>
  <c r="G44"/>
  <c r="M39"/>
  <c r="J39"/>
  <c r="M38"/>
  <c r="J38"/>
  <c r="L37"/>
  <c r="L31" s="1"/>
  <c r="L20" s="1"/>
  <c r="K37"/>
  <c r="I37"/>
  <c r="G37"/>
  <c r="J36"/>
  <c r="N36" s="1"/>
  <c r="J34"/>
  <c r="N34" s="1"/>
  <c r="J33"/>
  <c r="N33" s="1"/>
  <c r="J32"/>
  <c r="N32" s="1"/>
  <c r="K31"/>
  <c r="K20" s="1"/>
  <c r="I31"/>
  <c r="I20" s="1"/>
  <c r="I47" s="1"/>
  <c r="H31"/>
  <c r="G31"/>
  <c r="J30"/>
  <c r="H30"/>
  <c r="G30"/>
  <c r="G24"/>
  <c r="G22"/>
  <c r="O20"/>
  <c r="J19"/>
  <c r="N18"/>
  <c r="G18"/>
  <c r="J17"/>
  <c r="J18" s="1"/>
  <c r="G15"/>
  <c r="J12"/>
  <c r="G12"/>
  <c r="M11"/>
  <c r="J10"/>
  <c r="G10"/>
  <c r="J9"/>
  <c r="G9"/>
  <c r="G6"/>
  <c r="D6"/>
  <c r="F55"/>
  <c r="F57" s="1"/>
  <c r="L47" l="1"/>
  <c r="L50"/>
  <c r="H20"/>
  <c r="H47" s="1"/>
  <c r="K50"/>
  <c r="K57" s="1"/>
  <c r="K59" s="1"/>
  <c r="K47"/>
  <c r="M12"/>
  <c r="G20"/>
  <c r="G47" s="1"/>
  <c r="J37"/>
  <c r="J31" s="1"/>
  <c r="N31" s="1"/>
  <c r="N20" s="1"/>
  <c r="M37"/>
  <c r="M9"/>
  <c r="M49"/>
  <c r="M17" l="1"/>
  <c r="M19"/>
  <c r="M10"/>
  <c r="M20"/>
  <c r="J20"/>
  <c r="M18" l="1"/>
  <c r="M44"/>
  <c r="M50"/>
  <c r="J47"/>
  <c r="P20"/>
  <c r="M47" l="1"/>
  <c r="J52"/>
  <c r="J53"/>
</calcChain>
</file>

<file path=xl/comments1.xml><?xml version="1.0" encoding="utf-8"?>
<comments xmlns="http://schemas.openxmlformats.org/spreadsheetml/2006/main">
  <authors>
    <author>Кузьмичева Е.С.</author>
    <author>0076</author>
  </authors>
  <commentList>
    <comment ref="K6" authorId="0">
      <text>
        <r>
          <rPr>
            <b/>
            <sz val="8"/>
            <color indexed="81"/>
            <rFont val="Tahoma"/>
            <family val="2"/>
            <charset val="204"/>
          </rPr>
          <t>в том числе за нерегулируемый период до сентября</t>
        </r>
      </text>
    </comment>
    <comment ref="C10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2545,50 - аварийно-восст.запас;
313,82-материалы для ремонта;
223,75-Инструменты, оснастка, нвентарь,лаб.оборудование;
530,84-мебель;
1053,76-оргтехника</t>
        </r>
      </text>
    </comment>
    <comment ref="J10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373,00 - материалы из смет на ремонтные работы
</t>
        </r>
      </text>
    </comment>
    <comment ref="C11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программа энергосбережения
ООО "ИВЭСК"</t>
        </r>
      </text>
    </comment>
    <comment ref="C12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160,68-услуги по ТО и эксплуатация ОС;
167,63-метрология;
1653,00-транспортные услуги;
</t>
        </r>
      </text>
    </comment>
    <comment ref="F12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160,68-услуги по ТО и эксплуатация основных средств (договор об оказании услуг №18-3 от 12.04.2018)</t>
        </r>
      </text>
    </comment>
    <comment ref="J12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160,68-услуги по ТО и эксплуатация основных средств (договор об оказании услуг №18-3 от 12.04.2018)
</t>
        </r>
      </text>
    </comment>
    <comment ref="F17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Численность персонала по обслуживанию электрических сетей в количестве 17 человек * среднемесячную з/пл по Ивановской области – 30.6278 тыс. руб. (территориальный орган Федеральной службы государственной статистики по Ивановской области за янв-окт 2017 г, и прогнозного индекса потребительских цен на 2018г. 102,6%, принятого согласно Сценарным условиям Прогноза социально-экономического развития РФ до 2024г. (по состоянию на июль 2018г.)</t>
        </r>
      </text>
    </comment>
    <comment ref="J30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покупка 2-х автомобилей
</t>
        </r>
      </text>
    </comment>
    <comment ref="C32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3294,66- спецодежда и СИЗ;
197,73-инструменты, оборудование, приборы; 107,23-медосмотр; 
219,62-аттестация рабочих мест (предложение ООО "ИВЭСК"
</t>
        </r>
      </text>
    </comment>
    <comment ref="J32" authorId="1">
      <text>
        <r>
          <rPr>
            <sz val="10"/>
            <color indexed="81"/>
            <rFont val="Tahoma"/>
            <family val="2"/>
            <charset val="204"/>
          </rPr>
          <t>с разбивкой на весь ДП 2019-2021гг.</t>
        </r>
      </text>
    </comment>
    <comment ref="C35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77,88-электроэнергия;
212,54-эксплуатация з-й(в т.ч.вывоз мусора)
</t>
        </r>
      </text>
    </comment>
    <comment ref="C36" authorId="1">
      <text>
        <r>
          <rPr>
            <b/>
            <sz val="10"/>
            <color indexed="81"/>
            <rFont val="Tahoma"/>
            <family val="2"/>
            <charset val="204"/>
          </rPr>
          <t>0076:;</t>
        </r>
        <r>
          <rPr>
            <sz val="10"/>
            <color indexed="81"/>
            <rFont val="Tahoma"/>
            <family val="2"/>
            <charset val="204"/>
          </rPr>
          <t xml:space="preserve">
513,30-услуги связи;
35,0-юридические и информ. услуги;
8,36- почтовые расходы;
10,68-амортизация</t>
        </r>
      </text>
    </comment>
    <comment ref="F36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130,48 -услуги связи;
8,36-почтовые услуги.</t>
        </r>
      </text>
    </comment>
    <comment ref="F39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аренда офиса 17
 чел(расчет численности)
*6 кв.м*500р.*12 мес.</t>
        </r>
      </text>
    </comment>
    <comment ref="M39" authorId="1">
      <text>
        <r>
          <rPr>
            <sz val="10"/>
            <color indexed="81"/>
            <rFont val="Tahoma"/>
            <family val="2"/>
            <charset val="204"/>
          </rPr>
          <t xml:space="preserve">Аренда офиса =494,1 т.р.
Договор аренды недвижимого имущества от 01.02.2019 № б/н  (с ООО « Управление недвижимостью») (офис) ТОМ 2 стр.1794
Аренда нежилого помещения площадью 211,75 кв. м по адресу: г. Иваново, ул. Третьего Интернационала, д. 22 для размещения персонала ООО «ИВЭСК» в соответствии с договором аренды № б/н от 01.02.2019 г., заключенным между ООО «ИВЭСК» и ООО «Управление недвижимостью» на сумму 780 т.р.( с учетом инфляции и ком услуг расчет произв на сумму 944,76 т.р.) Департаментом признана необоснованно завышенной. 
Департаментом произведен альтернативный расчет в соот-вии с требованием п.28 Основ ценообразования.
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без внереализационных расходов 142,9</t>
        </r>
      </text>
    </comment>
  </commentList>
</comments>
</file>

<file path=xl/sharedStrings.xml><?xml version="1.0" encoding="utf-8"?>
<sst xmlns="http://schemas.openxmlformats.org/spreadsheetml/2006/main" count="403" uniqueCount="322">
  <si>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</si>
  <si>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</si>
  <si>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</si>
  <si>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</si>
  <si>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</si>
  <si>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</si>
  <si>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</si>
  <si>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</si>
  <si>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</si>
  <si>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</si>
  <si>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</si>
  <si>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</si>
  <si>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</si>
  <si>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</si>
  <si>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</si>
  <si>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</si>
  <si>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</si>
  <si>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</si>
  <si>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</si>
  <si>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</si>
  <si>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</si>
  <si>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</si>
  <si>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</si>
  <si>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</si>
  <si>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</si>
  <si>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</si>
  <si>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</si>
  <si>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</si>
  <si>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</si>
  <si>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</si>
  <si>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</si>
  <si>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</si>
  <si>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</si>
  <si>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</si>
  <si>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</si>
  <si>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</si>
  <si>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</si>
  <si>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</si>
  <si>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</si>
  <si>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</si>
  <si>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</si>
  <si>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</si>
  <si>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</si>
  <si>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</si>
  <si>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</si>
  <si>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</si>
  <si>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</si>
  <si>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</si>
  <si>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</si>
  <si>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</si>
  <si>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</si>
  <si>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</si>
  <si>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</si>
  <si>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</si>
  <si>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</si>
  <si>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</si>
  <si>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</si>
  <si>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</si>
  <si>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</si>
  <si>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</si>
  <si>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</si>
  <si>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</si>
  <si>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</si>
  <si>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</si>
  <si>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</si>
  <si>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</si>
  <si>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</si>
  <si>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</si>
  <si>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</si>
  <si>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</si>
  <si>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</si>
  <si>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</si>
  <si>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</si>
  <si>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</si>
  <si>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</si>
  <si>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</si>
  <si>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</si>
  <si>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</si>
  <si>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</si>
  <si>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</si>
  <si>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</si>
  <si>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</si>
  <si>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</si>
  <si>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</si>
  <si>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</si>
  <si>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</si>
  <si>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</si>
  <si>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</si>
  <si>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</si>
  <si>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</si>
  <si>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</si>
  <si>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</si>
  <si>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</si>
  <si>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</si>
  <si>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</si>
  <si>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</si>
  <si>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</si>
  <si>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</si>
  <si>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</si>
  <si>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</si>
  <si>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</si>
  <si>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</si>
  <si>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</si>
  <si>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</si>
  <si>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</si>
  <si>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</si>
  <si>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</si>
  <si>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</si>
  <si>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</si>
  <si>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</si>
  <si>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</si>
  <si>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</si>
  <si>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</si>
  <si>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</si>
  <si>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</si>
  <si>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</si>
  <si>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</si>
  <si>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</si>
  <si>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</si>
  <si>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</si>
  <si>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</si>
  <si>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</si>
  <si>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</si>
  <si>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</si>
  <si>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</si>
  <si>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</si>
  <si>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</si>
  <si>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</si>
  <si>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</si>
  <si>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</si>
  <si>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</si>
  <si>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</si>
  <si>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</si>
  <si>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</si>
  <si>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</si>
  <si>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</si>
  <si>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</si>
  <si>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</si>
  <si>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</si>
  <si>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</si>
  <si>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</si>
  <si>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</si>
  <si>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</si>
  <si>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</si>
  <si>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</si>
  <si>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</si>
  <si>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</si>
  <si>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</si>
  <si>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</si>
  <si>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</si>
  <si>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</si>
  <si>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</si>
  <si>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</si>
  <si>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</si>
  <si>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</si>
  <si>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</si>
  <si>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</si>
  <si>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</si>
  <si>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</si>
  <si>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</si>
  <si>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</si>
  <si>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</si>
  <si>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</si>
  <si>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370201001</t>
  </si>
  <si>
    <t>1.1.3.3.1</t>
  </si>
  <si>
    <t>1.1.3.3.2</t>
  </si>
  <si>
    <t>1.1.3.3.3</t>
  </si>
  <si>
    <t>1.1.3.3.4</t>
  </si>
  <si>
    <t>1.1.3.3.5</t>
  </si>
  <si>
    <t>тыс.руб</t>
  </si>
  <si>
    <t>охрана труда</t>
  </si>
  <si>
    <t>програмные продукты</t>
  </si>
  <si>
    <t xml:space="preserve">услуги связи </t>
  </si>
  <si>
    <t>канцелярские расходы</t>
  </si>
  <si>
    <t>прочие</t>
  </si>
  <si>
    <t>2.1</t>
  </si>
  <si>
    <t>2.2</t>
  </si>
  <si>
    <t>2.3</t>
  </si>
  <si>
    <t>подстанций на ВН уровне напряжения</t>
  </si>
  <si>
    <t>подстанций на СН-1 уровне напряжения</t>
  </si>
  <si>
    <t>подстанций на СН-II уровне напряжения</t>
  </si>
  <si>
    <t>3.1</t>
  </si>
  <si>
    <t>3.2</t>
  </si>
  <si>
    <t>3.3</t>
  </si>
  <si>
    <t>линиям электропередач на СН-1 уровне напряжения</t>
  </si>
  <si>
    <t>4.1</t>
  </si>
  <si>
    <t>4.2</t>
  </si>
  <si>
    <t>4.3</t>
  </si>
  <si>
    <t>по подстанциям на ВН уровне напряжения</t>
  </si>
  <si>
    <t>по подстанциям на СН-1 уровне напряжения</t>
  </si>
  <si>
    <t>по подстанциям на СН-II уровне напряжения</t>
  </si>
  <si>
    <t>5.1</t>
  </si>
  <si>
    <t>5.2</t>
  </si>
  <si>
    <t>5.3</t>
  </si>
  <si>
    <t>на СН-II уровне напряжения</t>
  </si>
  <si>
    <t>на CH-1 уровне напряжения</t>
  </si>
  <si>
    <t>на НН уровне напряжения</t>
  </si>
  <si>
    <t>-</t>
  </si>
  <si>
    <t>руб/МВтч</t>
  </si>
  <si>
    <t>линиям электропередач на СН-II- уровне напряжения</t>
  </si>
  <si>
    <t>линиям электропередач на ННуровне напряжения</t>
  </si>
  <si>
    <t>1.1.3.3.6</t>
  </si>
  <si>
    <t>командировочные расходы</t>
  </si>
  <si>
    <t>ООО "ИВЭСК"</t>
  </si>
  <si>
    <t>3702193430</t>
  </si>
  <si>
    <t>Прочие расходы</t>
  </si>
  <si>
    <t xml:space="preserve">Отчисления на соц. нужды </t>
  </si>
  <si>
    <t>у.е. 2019</t>
  </si>
  <si>
    <t xml:space="preserve">      Смета расходов по передаче электрической энергии по сетям</t>
  </si>
  <si>
    <t>у.е. 2020</t>
  </si>
  <si>
    <t>2018 год</t>
  </si>
  <si>
    <t>2019 год</t>
  </si>
  <si>
    <t>на 2020 год</t>
  </si>
  <si>
    <t>2020 год</t>
  </si>
  <si>
    <t>Наименование показателя</t>
  </si>
  <si>
    <t>Предложение ООО "ИВЭСК" на 2018 г.</t>
  </si>
  <si>
    <t>Предложение ДЭиТ на 2018 г.</t>
  </si>
  <si>
    <t>Примечание</t>
  </si>
  <si>
    <t>Предложение ООО "ИВЭСК" на 2019 г.</t>
  </si>
  <si>
    <t>Предложение ДЭиТ на 2019 г.</t>
  </si>
  <si>
    <t>Факт ТСО за 2018 год</t>
  </si>
  <si>
    <t>Предложение ООО "ИВЭСК" на 2020 г.</t>
  </si>
  <si>
    <t>Предложение ДЭиТ на 2020 г.</t>
  </si>
  <si>
    <t>ИПЦ 2017 г.</t>
  </si>
  <si>
    <t>ИПЦ 2018 г.</t>
  </si>
  <si>
    <t>12 (11/4)</t>
  </si>
  <si>
    <t>ИПЦ 2019 г.</t>
  </si>
  <si>
    <t>1.</t>
  </si>
  <si>
    <t>Сырье, основные материалы</t>
  </si>
  <si>
    <t>ИПЦ 2020 г.</t>
  </si>
  <si>
    <t>2.</t>
  </si>
  <si>
    <t>Вспомогательные материалы</t>
  </si>
  <si>
    <t>195,71 - мебель;.280,57 - оргтехника; 1 671,32-аварийный запас; 223,75 (без НДС)-инструменты, оснастка, нвентарь,лаб.оборудование (предложение ООО "ИВЭСК");</t>
  </si>
  <si>
    <t>2.1.</t>
  </si>
  <si>
    <t>из них на ремонт</t>
  </si>
  <si>
    <t>3.</t>
  </si>
  <si>
    <t>Работы и услуги производственного  характера</t>
  </si>
  <si>
    <t>спецтехника на 3 года</t>
  </si>
  <si>
    <t>3.1.</t>
  </si>
  <si>
    <t>Заявителем представлены локальные сметные расчеты на текущий ремонт  взятого в аренду оборудования</t>
  </si>
  <si>
    <t>4.</t>
  </si>
  <si>
    <t>Топливо на технологические цели</t>
  </si>
  <si>
    <t>5.</t>
  </si>
  <si>
    <t>Электрическая энергия на хоз. нужды</t>
  </si>
  <si>
    <t>6.</t>
  </si>
  <si>
    <t>Тепловая энергия</t>
  </si>
  <si>
    <t>7.</t>
  </si>
  <si>
    <t>Затраты на оплату труда</t>
  </si>
  <si>
    <t>8.</t>
  </si>
  <si>
    <t>Отчисления на социальные нужды</t>
  </si>
  <si>
    <t>Уведомление ООО "ИВЭСК" о страховых взносах - 30,4%</t>
  </si>
  <si>
    <t>9.</t>
  </si>
  <si>
    <t>Амортизация основных средств</t>
  </si>
  <si>
    <t>10.</t>
  </si>
  <si>
    <t>Прочие затраты всего, в том числе:</t>
  </si>
  <si>
    <t>10.1.</t>
  </si>
  <si>
    <t>Средства на страхование</t>
  </si>
  <si>
    <t>10.2.</t>
  </si>
  <si>
    <t>Внереализационные расходы, в т.ч.:</t>
  </si>
  <si>
    <t>10.3.</t>
  </si>
  <si>
    <t>Услуги связи</t>
  </si>
  <si>
    <t>10.4.</t>
  </si>
  <si>
    <t>Мероприятия по улучшению
условий труда</t>
  </si>
  <si>
    <t>10.6.</t>
  </si>
  <si>
    <t>Обучение персонала</t>
  </si>
  <si>
    <t>10.7.</t>
  </si>
  <si>
    <t>Информационное обслуживание</t>
  </si>
  <si>
    <t>10.8.</t>
  </si>
  <si>
    <t>Оплата труда ИТР</t>
  </si>
  <si>
    <t>10.9.</t>
  </si>
  <si>
    <t>Отчисления на социальные нужды ИТР</t>
  </si>
  <si>
    <t>10.10.</t>
  </si>
  <si>
    <t xml:space="preserve"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
</t>
  </si>
  <si>
    <t>10.1</t>
  </si>
  <si>
    <t>Транспортные услуги</t>
  </si>
  <si>
    <t>10.2</t>
  </si>
  <si>
    <t>Другие затраты, относимые на себестоимость продукции</t>
  </si>
  <si>
    <t>10.2.1.</t>
  </si>
  <si>
    <t>Охрана труда, обеспечение нормальных условий труда и пожарная безопасность</t>
  </si>
  <si>
    <t>10.2.2.</t>
  </si>
  <si>
    <t>Расходы на канцтовары</t>
  </si>
  <si>
    <t>10.2.3.</t>
  </si>
  <si>
    <t>Програмные продукты</t>
  </si>
  <si>
    <t>10.2.4.</t>
  </si>
  <si>
    <t>Коммунальные платежи</t>
  </si>
  <si>
    <t>10.2.5.</t>
  </si>
  <si>
    <t>10.2.6.</t>
  </si>
  <si>
    <t>Арендная плата</t>
  </si>
  <si>
    <t>объекты электросетевого хозяйства</t>
  </si>
  <si>
    <t>офисные помещения, прочая аренда</t>
  </si>
  <si>
    <t>11.</t>
  </si>
  <si>
    <t>Прибыль на социальное разивитие</t>
  </si>
  <si>
    <t>12.</t>
  </si>
  <si>
    <t>Прибыль на поощрение</t>
  </si>
  <si>
    <t>13.</t>
  </si>
  <si>
    <t>Прибыль на прочие цели</t>
  </si>
  <si>
    <t>14.</t>
  </si>
  <si>
    <t>Прибыль на развитие производства (инвестиционная составляющая)</t>
  </si>
  <si>
    <t>15.</t>
  </si>
  <si>
    <t>Налог на имущество</t>
  </si>
  <si>
    <t>16.</t>
  </si>
  <si>
    <t>Госпошлина за регистрацию права на недвижимое имущество</t>
  </si>
  <si>
    <t>17.</t>
  </si>
  <si>
    <t>Налог на землю</t>
  </si>
  <si>
    <t>18.</t>
  </si>
  <si>
    <t>Итого расходов</t>
  </si>
  <si>
    <t>Избыток средств, полученный в предыдущем периоде регулирования</t>
  </si>
  <si>
    <t>Недополученный по независящим причинам доход</t>
  </si>
  <si>
    <t>Итого расходов на содержание сетей</t>
  </si>
  <si>
    <t>Количество у.е.</t>
  </si>
  <si>
    <t>Ст-ть обслуживания 1 у.е.</t>
  </si>
  <si>
    <t>НВВ на компенсацию потерь</t>
  </si>
  <si>
    <t>(ООО "ЭСК Гарант")</t>
  </si>
  <si>
    <t xml:space="preserve">Итого НВВ ООО"ИВЭСК" на 2018 год </t>
  </si>
  <si>
    <t>2019</t>
  </si>
  <si>
    <t>2021</t>
  </si>
  <si>
    <t>план1</t>
  </si>
  <si>
    <t>факт2</t>
  </si>
  <si>
    <t>чание3</t>
  </si>
  <si>
    <t>(с расшифровкой)4</t>
  </si>
  <si>
    <t>Минэнерго России5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</si>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</sst>
</file>

<file path=xl/styles.xml><?xml version="1.0" encoding="utf-8"?>
<styleSheet xmlns="http://schemas.openxmlformats.org/spreadsheetml/2006/main">
  <numFmts count="1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#,##0.0000"/>
    <numFmt numFmtId="168" formatCode="0.000"/>
    <numFmt numFmtId="169" formatCode="0.0"/>
    <numFmt numFmtId="170" formatCode="#,##0.0"/>
    <numFmt numFmtId="171" formatCode="&quot;$&quot;#,##0_);[Red]\(&quot;$&quot;#,##0\)"/>
    <numFmt numFmtId="172" formatCode="General_)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i/>
      <sz val="12"/>
      <name val="Times New Roman Cyr"/>
      <charset val="204"/>
    </font>
    <font>
      <b/>
      <u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 Cyr"/>
      <family val="1"/>
      <charset val="204"/>
    </font>
    <font>
      <b/>
      <i/>
      <sz val="14"/>
      <name val="Times New Roman Cyr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b/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b/>
      <sz val="12"/>
      <color rgb="FFFF0000"/>
      <name val="Times New Roman CYR"/>
      <charset val="204"/>
    </font>
    <font>
      <sz val="12"/>
      <color rgb="FFFF0000"/>
      <name val="Times New Roman CYR"/>
      <charset val="204"/>
    </font>
    <font>
      <sz val="10"/>
      <color rgb="FFFF0000"/>
      <name val="Times New Roman CYR"/>
      <charset val="204"/>
    </font>
    <font>
      <b/>
      <sz val="14"/>
      <color rgb="FF0070C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b/>
      <i/>
      <sz val="14"/>
      <color rgb="FFFF0000"/>
      <name val="Times New Roman Cyr"/>
      <charset val="204"/>
    </font>
    <font>
      <i/>
      <sz val="14"/>
      <color rgb="FFFF000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u/>
      <sz val="12"/>
      <color rgb="FF0070C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171" fontId="40" fillId="0" borderId="0" applyFont="0" applyFill="0" applyBorder="0" applyAlignment="0" applyProtection="0"/>
    <xf numFmtId="49" fontId="41" fillId="0" borderId="0" applyBorder="0">
      <alignment vertical="top"/>
    </xf>
    <xf numFmtId="0" fontId="42" fillId="0" borderId="0"/>
    <xf numFmtId="0" fontId="43" fillId="0" borderId="0" applyNumberFormat="0">
      <alignment horizontal="left"/>
    </xf>
    <xf numFmtId="172" fontId="44" fillId="0" borderId="1">
      <protection locked="0"/>
    </xf>
    <xf numFmtId="44" fontId="53" fillId="0" borderId="0" applyFont="0" applyFill="0" applyBorder="0" applyAlignment="0" applyProtection="0"/>
    <xf numFmtId="0" fontId="45" fillId="0" borderId="0" applyBorder="0">
      <alignment horizontal="center" vertical="center" wrapText="1"/>
    </xf>
    <xf numFmtId="0" fontId="46" fillId="0" borderId="2" applyBorder="0">
      <alignment horizontal="center" vertical="center" wrapText="1"/>
    </xf>
    <xf numFmtId="172" fontId="47" fillId="2" borderId="1"/>
    <xf numFmtId="4" fontId="41" fillId="3" borderId="3" applyBorder="0">
      <alignment horizontal="right"/>
    </xf>
    <xf numFmtId="0" fontId="48" fillId="4" borderId="0" applyFill="0">
      <alignment wrapText="1"/>
    </xf>
    <xf numFmtId="0" fontId="11" fillId="0" borderId="0">
      <alignment horizontal="center" vertical="top" wrapText="1"/>
    </xf>
    <xf numFmtId="0" fontId="49" fillId="0" borderId="0">
      <alignment horizontal="centerContinuous" vertical="center" wrapText="1"/>
    </xf>
    <xf numFmtId="49" fontId="41" fillId="0" borderId="0" applyBorder="0">
      <alignment vertical="top"/>
    </xf>
    <xf numFmtId="0" fontId="52" fillId="0" borderId="0"/>
    <xf numFmtId="0" fontId="53" fillId="0" borderId="0"/>
    <xf numFmtId="0" fontId="10" fillId="0" borderId="0"/>
    <xf numFmtId="0" fontId="9" fillId="0" borderId="0"/>
    <xf numFmtId="0" fontId="9" fillId="0" borderId="0"/>
    <xf numFmtId="0" fontId="52" fillId="0" borderId="0"/>
    <xf numFmtId="0" fontId="34" fillId="0" borderId="0"/>
    <xf numFmtId="0" fontId="34" fillId="0" borderId="0"/>
    <xf numFmtId="0" fontId="52" fillId="0" borderId="0"/>
    <xf numFmtId="0" fontId="52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9" fontId="34" fillId="0" borderId="0" applyFont="0" applyFill="0" applyBorder="0" applyAlignment="0" applyProtection="0"/>
    <xf numFmtId="0" fontId="50" fillId="0" borderId="0"/>
    <xf numFmtId="49" fontId="48" fillId="0" borderId="0">
      <alignment horizontal="center"/>
    </xf>
    <xf numFmtId="164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41" fillId="4" borderId="0" applyBorder="0">
      <alignment horizontal="right"/>
    </xf>
    <xf numFmtId="4" fontId="41" fillId="5" borderId="4" applyBorder="0">
      <alignment horizontal="right"/>
    </xf>
    <xf numFmtId="4" fontId="41" fillId="4" borderId="3" applyFont="0" applyBorder="0">
      <alignment horizontal="right"/>
    </xf>
    <xf numFmtId="0" fontId="1" fillId="0" borderId="0"/>
  </cellStyleXfs>
  <cellXfs count="4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12" fillId="0" borderId="0" xfId="29" applyFont="1"/>
    <xf numFmtId="0" fontId="55" fillId="0" borderId="0" xfId="29" applyFont="1"/>
    <xf numFmtId="0" fontId="13" fillId="0" borderId="0" xfId="29" applyFont="1"/>
    <xf numFmtId="0" fontId="14" fillId="0" borderId="0" xfId="29" applyFont="1"/>
    <xf numFmtId="10" fontId="14" fillId="0" borderId="0" xfId="29" applyNumberFormat="1" applyFont="1"/>
    <xf numFmtId="0" fontId="56" fillId="0" borderId="0" xfId="29" applyFont="1" applyBorder="1"/>
    <xf numFmtId="0" fontId="57" fillId="0" borderId="0" xfId="29" applyFont="1" applyBorder="1"/>
    <xf numFmtId="0" fontId="58" fillId="0" borderId="0" xfId="29" applyFont="1"/>
    <xf numFmtId="0" fontId="15" fillId="0" borderId="0" xfId="29" applyFont="1"/>
    <xf numFmtId="0" fontId="16" fillId="0" borderId="3" xfId="29" applyFont="1" applyBorder="1" applyAlignment="1">
      <alignment horizontal="right"/>
    </xf>
    <xf numFmtId="4" fontId="16" fillId="0" borderId="3" xfId="29" applyNumberFormat="1" applyFont="1" applyBorder="1" applyAlignment="1">
      <alignment horizontal="left"/>
    </xf>
    <xf numFmtId="0" fontId="59" fillId="0" borderId="0" xfId="29" applyFont="1"/>
    <xf numFmtId="170" fontId="57" fillId="0" borderId="0" xfId="29" applyNumberFormat="1" applyFont="1" applyBorder="1"/>
    <xf numFmtId="0" fontId="17" fillId="0" borderId="0" xfId="29" applyFont="1" applyAlignment="1">
      <alignment horizontal="center" vertical="center" wrapText="1"/>
    </xf>
    <xf numFmtId="0" fontId="17" fillId="0" borderId="0" xfId="29" applyFont="1" applyAlignment="1">
      <alignment horizontal="left" vertical="center" wrapText="1"/>
    </xf>
    <xf numFmtId="0" fontId="14" fillId="0" borderId="3" xfId="29" applyFont="1" applyBorder="1" applyAlignment="1">
      <alignment horizontal="right"/>
    </xf>
    <xf numFmtId="4" fontId="14" fillId="0" borderId="3" xfId="29" applyNumberFormat="1" applyFont="1" applyBorder="1" applyAlignment="1">
      <alignment horizontal="left"/>
    </xf>
    <xf numFmtId="0" fontId="18" fillId="0" borderId="0" xfId="29" applyFont="1"/>
    <xf numFmtId="10" fontId="18" fillId="0" borderId="0" xfId="29" applyNumberFormat="1" applyFont="1" applyAlignment="1">
      <alignment horizontal="left"/>
    </xf>
    <xf numFmtId="10" fontId="15" fillId="0" borderId="0" xfId="29" applyNumberFormat="1" applyFont="1"/>
    <xf numFmtId="10" fontId="15" fillId="0" borderId="0" xfId="29" applyNumberFormat="1" applyFont="1" applyAlignment="1">
      <alignment horizontal="left"/>
    </xf>
    <xf numFmtId="0" fontId="20" fillId="0" borderId="5" xfId="29" applyFont="1" applyBorder="1" applyAlignment="1">
      <alignment horizontal="center" vertical="top" wrapText="1"/>
    </xf>
    <xf numFmtId="0" fontId="21" fillId="0" borderId="0" xfId="29" applyFont="1" applyBorder="1" applyAlignment="1">
      <alignment horizontal="center" vertical="top" wrapText="1"/>
    </xf>
    <xf numFmtId="0" fontId="16" fillId="0" borderId="3" xfId="29" applyFont="1" applyBorder="1" applyAlignment="1">
      <alignment horizontal="center" wrapText="1"/>
    </xf>
    <xf numFmtId="0" fontId="16" fillId="0" borderId="3" xfId="29" applyNumberFormat="1" applyFont="1" applyBorder="1" applyAlignment="1">
      <alignment horizontal="center" wrapText="1"/>
    </xf>
    <xf numFmtId="0" fontId="12" fillId="0" borderId="0" xfId="29" applyFont="1" applyBorder="1" applyAlignment="1">
      <alignment horizontal="center" wrapText="1"/>
    </xf>
    <xf numFmtId="170" fontId="56" fillId="0" borderId="0" xfId="29" applyNumberFormat="1" applyFont="1" applyBorder="1"/>
    <xf numFmtId="0" fontId="20" fillId="0" borderId="6" xfId="29" applyFont="1" applyBorder="1" applyAlignment="1">
      <alignment horizontal="center" vertical="top" wrapText="1"/>
    </xf>
    <xf numFmtId="2" fontId="58" fillId="0" borderId="0" xfId="29" applyNumberFormat="1" applyFont="1"/>
    <xf numFmtId="0" fontId="22" fillId="6" borderId="3" xfId="29" applyFont="1" applyFill="1" applyBorder="1" applyAlignment="1">
      <alignment horizontal="center"/>
    </xf>
    <xf numFmtId="1" fontId="22" fillId="6" borderId="3" xfId="29" applyNumberFormat="1" applyFont="1" applyFill="1" applyBorder="1" applyAlignment="1">
      <alignment horizontal="center"/>
    </xf>
    <xf numFmtId="1" fontId="22" fillId="6" borderId="7" xfId="29" applyNumberFormat="1" applyFont="1" applyFill="1" applyBorder="1" applyAlignment="1">
      <alignment horizontal="center"/>
    </xf>
    <xf numFmtId="0" fontId="12" fillId="0" borderId="3" xfId="29" applyFont="1" applyBorder="1" applyAlignment="1">
      <alignment horizontal="center"/>
    </xf>
    <xf numFmtId="0" fontId="12" fillId="0" borderId="8" xfId="29" applyFont="1" applyBorder="1" applyAlignment="1">
      <alignment horizontal="center"/>
    </xf>
    <xf numFmtId="0" fontId="12" fillId="0" borderId="9" xfId="29" applyFont="1" applyBorder="1" applyAlignment="1">
      <alignment horizontal="center"/>
    </xf>
    <xf numFmtId="0" fontId="55" fillId="0" borderId="0" xfId="29" applyFont="1" applyBorder="1" applyAlignment="1">
      <alignment horizontal="center"/>
    </xf>
    <xf numFmtId="0" fontId="16" fillId="0" borderId="3" xfId="29" applyFont="1" applyBorder="1" applyAlignment="1">
      <alignment horizontal="center"/>
    </xf>
    <xf numFmtId="0" fontId="12" fillId="0" borderId="3" xfId="29" applyFont="1" applyBorder="1" applyAlignment="1">
      <alignment horizontal="center" vertical="top"/>
    </xf>
    <xf numFmtId="0" fontId="12" fillId="0" borderId="3" xfId="29" applyFont="1" applyBorder="1" applyAlignment="1">
      <alignment wrapText="1"/>
    </xf>
    <xf numFmtId="4" fontId="12" fillId="10" borderId="3" xfId="29" applyNumberFormat="1" applyFont="1" applyFill="1" applyBorder="1" applyAlignment="1">
      <alignment horizontal="center"/>
    </xf>
    <xf numFmtId="10" fontId="12" fillId="10" borderId="3" xfId="29" applyNumberFormat="1" applyFont="1" applyFill="1" applyBorder="1" applyAlignment="1">
      <alignment horizontal="center"/>
    </xf>
    <xf numFmtId="2" fontId="55" fillId="10" borderId="7" xfId="29" applyNumberFormat="1" applyFont="1" applyFill="1" applyBorder="1" applyAlignment="1">
      <alignment horizontal="center"/>
    </xf>
    <xf numFmtId="2" fontId="12" fillId="10" borderId="3" xfId="29" applyNumberFormat="1" applyFont="1" applyFill="1" applyBorder="1" applyAlignment="1">
      <alignment horizontal="center"/>
    </xf>
    <xf numFmtId="2" fontId="12" fillId="10" borderId="7" xfId="29" applyNumberFormat="1" applyFont="1" applyFill="1" applyBorder="1" applyAlignment="1">
      <alignment horizontal="center"/>
    </xf>
    <xf numFmtId="2" fontId="12" fillId="10" borderId="3" xfId="29" applyNumberFormat="1" applyFont="1" applyFill="1" applyBorder="1" applyAlignment="1"/>
    <xf numFmtId="2" fontId="12" fillId="7" borderId="0" xfId="29" applyNumberFormat="1" applyFont="1" applyFill="1" applyBorder="1" applyAlignment="1">
      <alignment horizontal="center"/>
    </xf>
    <xf numFmtId="170" fontId="55" fillId="0" borderId="0" xfId="29" applyNumberFormat="1" applyFont="1" applyBorder="1" applyAlignment="1">
      <alignment horizontal="center"/>
    </xf>
    <xf numFmtId="0" fontId="14" fillId="0" borderId="3" xfId="29" applyFont="1" applyBorder="1" applyAlignment="1">
      <alignment horizontal="center"/>
    </xf>
    <xf numFmtId="0" fontId="12" fillId="11" borderId="3" xfId="29" applyFont="1" applyFill="1" applyBorder="1" applyAlignment="1">
      <alignment wrapText="1"/>
    </xf>
    <xf numFmtId="2" fontId="20" fillId="10" borderId="7" xfId="29" applyNumberFormat="1" applyFont="1" applyFill="1" applyBorder="1" applyAlignment="1">
      <alignment horizontal="left" vertical="top" wrapText="1"/>
    </xf>
    <xf numFmtId="170" fontId="12" fillId="10" borderId="7" xfId="29" applyNumberFormat="1" applyFont="1" applyFill="1" applyBorder="1" applyAlignment="1">
      <alignment horizontal="center"/>
    </xf>
    <xf numFmtId="170" fontId="12" fillId="7" borderId="0" xfId="29" applyNumberFormat="1" applyFont="1" applyFill="1" applyBorder="1" applyAlignment="1">
      <alignment horizontal="center"/>
    </xf>
    <xf numFmtId="0" fontId="20" fillId="10" borderId="0" xfId="29" applyFont="1" applyFill="1"/>
    <xf numFmtId="0" fontId="12" fillId="10" borderId="3" xfId="29" applyFont="1" applyFill="1" applyBorder="1" applyAlignment="1">
      <alignment horizontal="center"/>
    </xf>
    <xf numFmtId="4" fontId="12" fillId="10" borderId="7" xfId="29" applyNumberFormat="1" applyFont="1" applyFill="1" applyBorder="1" applyAlignment="1">
      <alignment horizontal="center"/>
    </xf>
    <xf numFmtId="4" fontId="12" fillId="7" borderId="0" xfId="29" applyNumberFormat="1" applyFont="1" applyFill="1" applyBorder="1" applyAlignment="1">
      <alignment horizontal="center"/>
    </xf>
    <xf numFmtId="170" fontId="23" fillId="0" borderId="0" xfId="29" applyNumberFormat="1" applyFont="1" applyBorder="1" applyAlignment="1">
      <alignment horizontal="left"/>
    </xf>
    <xf numFmtId="0" fontId="57" fillId="0" borderId="0" xfId="29" applyFont="1"/>
    <xf numFmtId="2" fontId="20" fillId="10" borderId="7" xfId="29" applyNumberFormat="1" applyFont="1" applyFill="1" applyBorder="1" applyAlignment="1">
      <alignment horizontal="left" wrapText="1"/>
    </xf>
    <xf numFmtId="2" fontId="12" fillId="10" borderId="3" xfId="29" applyNumberFormat="1" applyFont="1" applyFill="1" applyBorder="1" applyAlignment="1">
      <alignment horizontal="center" wrapText="1"/>
    </xf>
    <xf numFmtId="170" fontId="12" fillId="0" borderId="0" xfId="29" applyNumberFormat="1" applyFont="1" applyBorder="1" applyAlignment="1">
      <alignment horizontal="center"/>
    </xf>
    <xf numFmtId="166" fontId="12" fillId="0" borderId="0" xfId="29" applyNumberFormat="1" applyFont="1" applyBorder="1" applyAlignment="1">
      <alignment horizontal="center"/>
    </xf>
    <xf numFmtId="170" fontId="12" fillId="0" borderId="0" xfId="29" applyNumberFormat="1" applyFont="1" applyBorder="1" applyAlignment="1">
      <alignment horizontal="left"/>
    </xf>
    <xf numFmtId="169" fontId="58" fillId="0" borderId="0" xfId="29" applyNumberFormat="1" applyFont="1"/>
    <xf numFmtId="4" fontId="12" fillId="10" borderId="3" xfId="29" applyNumberFormat="1" applyFont="1" applyFill="1" applyBorder="1" applyAlignment="1">
      <alignment horizontal="center" wrapText="1"/>
    </xf>
    <xf numFmtId="2" fontId="60" fillId="10" borderId="7" xfId="29" applyNumberFormat="1" applyFont="1" applyFill="1" applyBorder="1" applyAlignment="1">
      <alignment horizontal="center"/>
    </xf>
    <xf numFmtId="0" fontId="12" fillId="0" borderId="3" xfId="29" applyFont="1" applyBorder="1" applyAlignment="1">
      <alignment vertical="top" wrapText="1"/>
    </xf>
    <xf numFmtId="4" fontId="12" fillId="10" borderId="3" xfId="29" applyNumberFormat="1" applyFont="1" applyFill="1" applyBorder="1" applyAlignment="1">
      <alignment horizontal="center" vertical="top" wrapText="1"/>
    </xf>
    <xf numFmtId="2" fontId="12" fillId="10" borderId="3" xfId="29" applyNumberFormat="1" applyFont="1" applyFill="1" applyBorder="1" applyAlignment="1">
      <alignment horizontal="center" vertical="top" wrapText="1"/>
    </xf>
    <xf numFmtId="0" fontId="14" fillId="8" borderId="3" xfId="29" applyFont="1" applyFill="1" applyBorder="1" applyAlignment="1">
      <alignment horizontal="center" vertical="top"/>
    </xf>
    <xf numFmtId="0" fontId="14" fillId="8" borderId="3" xfId="29" applyFont="1" applyFill="1" applyBorder="1" applyAlignment="1">
      <alignment wrapText="1"/>
    </xf>
    <xf numFmtId="4" fontId="14" fillId="8" borderId="3" xfId="29" applyNumberFormat="1" applyFont="1" applyFill="1" applyBorder="1" applyAlignment="1">
      <alignment horizontal="center" wrapText="1"/>
    </xf>
    <xf numFmtId="10" fontId="14" fillId="8" borderId="3" xfId="29" applyNumberFormat="1" applyFont="1" applyFill="1" applyBorder="1" applyAlignment="1">
      <alignment horizontal="center"/>
    </xf>
    <xf numFmtId="4" fontId="24" fillId="8" borderId="3" xfId="29" applyNumberFormat="1" applyFont="1" applyFill="1" applyBorder="1" applyAlignment="1">
      <alignment horizontal="center"/>
    </xf>
    <xf numFmtId="2" fontId="60" fillId="0" borderId="7" xfId="29" applyNumberFormat="1" applyFont="1" applyBorder="1" applyAlignment="1">
      <alignment horizontal="center"/>
    </xf>
    <xf numFmtId="4" fontId="12" fillId="0" borderId="0" xfId="29" applyNumberFormat="1" applyFont="1" applyBorder="1" applyAlignment="1">
      <alignment horizontal="center"/>
    </xf>
    <xf numFmtId="170" fontId="20" fillId="10" borderId="0" xfId="29" applyNumberFormat="1" applyFont="1" applyFill="1" applyBorder="1" applyAlignment="1">
      <alignment horizontal="left" wrapText="1"/>
    </xf>
    <xf numFmtId="170" fontId="12" fillId="10" borderId="3" xfId="29" applyNumberFormat="1" applyFont="1" applyFill="1" applyBorder="1" applyAlignment="1">
      <alignment horizontal="center" wrapText="1"/>
    </xf>
    <xf numFmtId="166" fontId="12" fillId="10" borderId="7" xfId="29" applyNumberFormat="1" applyFont="1" applyFill="1" applyBorder="1" applyAlignment="1">
      <alignment horizontal="center"/>
    </xf>
    <xf numFmtId="166" fontId="12" fillId="7" borderId="0" xfId="29" applyNumberFormat="1" applyFont="1" applyFill="1" applyBorder="1" applyAlignment="1">
      <alignment horizontal="center"/>
    </xf>
    <xf numFmtId="4" fontId="14" fillId="8" borderId="3" xfId="29" applyNumberFormat="1" applyFont="1" applyFill="1" applyBorder="1" applyAlignment="1">
      <alignment horizontal="center" vertical="center"/>
    </xf>
    <xf numFmtId="10" fontId="14" fillId="8" borderId="3" xfId="29" applyNumberFormat="1" applyFont="1" applyFill="1" applyBorder="1" applyAlignment="1">
      <alignment horizontal="center" vertical="center"/>
    </xf>
    <xf numFmtId="2" fontId="25" fillId="0" borderId="7" xfId="29" applyNumberFormat="1" applyFont="1" applyBorder="1" applyAlignment="1">
      <alignment horizontal="left" vertical="center" wrapText="1"/>
    </xf>
    <xf numFmtId="2" fontId="14" fillId="8" borderId="3" xfId="29" applyNumberFormat="1" applyFont="1" applyFill="1" applyBorder="1" applyAlignment="1">
      <alignment horizontal="center" vertical="center" wrapText="1"/>
    </xf>
    <xf numFmtId="2" fontId="25" fillId="8" borderId="7" xfId="29" applyNumberFormat="1" applyFont="1" applyFill="1" applyBorder="1" applyAlignment="1">
      <alignment horizontal="center" vertical="center" wrapText="1"/>
    </xf>
    <xf numFmtId="168" fontId="20" fillId="0" borderId="0" xfId="29" applyNumberFormat="1" applyFont="1" applyBorder="1" applyAlignment="1">
      <alignment horizontal="center" vertical="top" wrapText="1"/>
    </xf>
    <xf numFmtId="2" fontId="20" fillId="0" borderId="0" xfId="29" applyNumberFormat="1" applyFont="1" applyBorder="1" applyAlignment="1">
      <alignment horizontal="left" vertical="top" wrapText="1"/>
    </xf>
    <xf numFmtId="3" fontId="12" fillId="0" borderId="0" xfId="29" applyNumberFormat="1" applyFont="1" applyBorder="1" applyAlignment="1">
      <alignment horizontal="right"/>
    </xf>
    <xf numFmtId="10" fontId="14" fillId="0" borderId="3" xfId="29" applyNumberFormat="1" applyFont="1" applyBorder="1" applyAlignment="1">
      <alignment horizontal="center" vertical="center"/>
    </xf>
    <xf numFmtId="2" fontId="25" fillId="0" borderId="7" xfId="29" applyNumberFormat="1" applyFont="1" applyBorder="1" applyAlignment="1">
      <alignment horizontal="left" vertical="center"/>
    </xf>
    <xf numFmtId="2" fontId="14" fillId="8" borderId="3" xfId="29" applyNumberFormat="1" applyFont="1" applyFill="1" applyBorder="1" applyAlignment="1">
      <alignment horizontal="center" vertical="center"/>
    </xf>
    <xf numFmtId="2" fontId="14" fillId="8" borderId="7" xfId="29" applyNumberFormat="1" applyFont="1" applyFill="1" applyBorder="1" applyAlignment="1">
      <alignment horizontal="center" vertical="center"/>
    </xf>
    <xf numFmtId="2" fontId="12" fillId="0" borderId="0" xfId="29" applyNumberFormat="1" applyFont="1" applyBorder="1" applyAlignment="1">
      <alignment horizontal="center"/>
    </xf>
    <xf numFmtId="10" fontId="12" fillId="0" borderId="0" xfId="29" applyNumberFormat="1" applyFont="1" applyBorder="1" applyAlignment="1">
      <alignment horizontal="center"/>
    </xf>
    <xf numFmtId="0" fontId="16" fillId="0" borderId="3" xfId="29" applyFont="1" applyFill="1" applyBorder="1" applyAlignment="1">
      <alignment horizontal="center" vertical="top"/>
    </xf>
    <xf numFmtId="0" fontId="16" fillId="0" borderId="3" xfId="29" applyFont="1" applyFill="1" applyBorder="1" applyAlignment="1">
      <alignment wrapText="1"/>
    </xf>
    <xf numFmtId="4" fontId="12" fillId="0" borderId="3" xfId="29" applyNumberFormat="1" applyFont="1" applyFill="1" applyBorder="1" applyAlignment="1">
      <alignment horizontal="center"/>
    </xf>
    <xf numFmtId="4" fontId="12" fillId="0" borderId="7" xfId="29" applyNumberFormat="1" applyFont="1" applyFill="1" applyBorder="1" applyAlignment="1">
      <alignment horizontal="center"/>
    </xf>
    <xf numFmtId="4" fontId="12" fillId="0" borderId="0" xfId="29" applyNumberFormat="1" applyFont="1" applyFill="1" applyBorder="1" applyAlignment="1">
      <alignment horizontal="center"/>
    </xf>
    <xf numFmtId="16" fontId="12" fillId="0" borderId="3" xfId="29" applyNumberFormat="1" applyFont="1" applyFill="1" applyBorder="1" applyAlignment="1">
      <alignment horizontal="center" vertical="top"/>
    </xf>
    <xf numFmtId="10" fontId="12" fillId="0" borderId="3" xfId="29" applyNumberFormat="1" applyFont="1" applyFill="1" applyBorder="1" applyAlignment="1">
      <alignment horizontal="center"/>
    </xf>
    <xf numFmtId="10" fontId="12" fillId="0" borderId="3" xfId="29" applyNumberFormat="1" applyFont="1" applyBorder="1" applyAlignment="1">
      <alignment horizontal="center"/>
    </xf>
    <xf numFmtId="2" fontId="12" fillId="0" borderId="3" xfId="29" applyNumberFormat="1" applyFont="1" applyBorder="1" applyAlignment="1">
      <alignment horizontal="center"/>
    </xf>
    <xf numFmtId="170" fontId="55" fillId="0" borderId="7" xfId="29" applyNumberFormat="1" applyFont="1" applyBorder="1" applyAlignment="1">
      <alignment horizontal="center"/>
    </xf>
    <xf numFmtId="2" fontId="12" fillId="7" borderId="3" xfId="29" applyNumberFormat="1" applyFont="1" applyFill="1" applyBorder="1" applyAlignment="1"/>
    <xf numFmtId="2" fontId="12" fillId="7" borderId="3" xfId="29" applyNumberFormat="1" applyFont="1" applyFill="1" applyBorder="1" applyAlignment="1">
      <alignment horizontal="center"/>
    </xf>
    <xf numFmtId="166" fontId="26" fillId="0" borderId="0" xfId="29" applyNumberFormat="1" applyFont="1" applyBorder="1" applyAlignment="1">
      <alignment horizontal="center"/>
    </xf>
    <xf numFmtId="170" fontId="26" fillId="0" borderId="0" xfId="29" applyNumberFormat="1" applyFont="1" applyBorder="1" applyAlignment="1">
      <alignment horizontal="left"/>
    </xf>
    <xf numFmtId="0" fontId="16" fillId="0" borderId="3" xfId="29" applyFont="1" applyBorder="1" applyAlignment="1">
      <alignment wrapText="1"/>
    </xf>
    <xf numFmtId="4" fontId="16" fillId="0" borderId="3" xfId="29" applyNumberFormat="1" applyFont="1" applyFill="1" applyBorder="1" applyAlignment="1">
      <alignment horizontal="center"/>
    </xf>
    <xf numFmtId="166" fontId="56" fillId="0" borderId="0" xfId="29" applyNumberFormat="1" applyFont="1"/>
    <xf numFmtId="4" fontId="12" fillId="11" borderId="3" xfId="29" applyNumberFormat="1" applyFont="1" applyFill="1" applyBorder="1" applyAlignment="1">
      <alignment horizontal="center"/>
    </xf>
    <xf numFmtId="4" fontId="12" fillId="0" borderId="3" xfId="29" applyNumberFormat="1" applyFont="1" applyBorder="1" applyAlignment="1">
      <alignment horizontal="center"/>
    </xf>
    <xf numFmtId="2" fontId="20" fillId="0" borderId="7" xfId="29" applyNumberFormat="1" applyFont="1" applyBorder="1" applyAlignment="1">
      <alignment horizontal="left" vertical="top" wrapText="1"/>
    </xf>
    <xf numFmtId="2" fontId="12" fillId="0" borderId="3" xfId="29" applyNumberFormat="1" applyFont="1" applyBorder="1" applyAlignment="1">
      <alignment horizontal="center" vertical="top" wrapText="1"/>
    </xf>
    <xf numFmtId="170" fontId="27" fillId="0" borderId="7" xfId="29" applyNumberFormat="1" applyFont="1" applyBorder="1" applyAlignment="1">
      <alignment horizontal="right"/>
    </xf>
    <xf numFmtId="170" fontId="27" fillId="0" borderId="0" xfId="29" applyNumberFormat="1" applyFont="1" applyBorder="1" applyAlignment="1">
      <alignment horizontal="right"/>
    </xf>
    <xf numFmtId="167" fontId="12" fillId="0" borderId="0" xfId="29" applyNumberFormat="1" applyFont="1" applyBorder="1" applyAlignment="1">
      <alignment horizontal="right"/>
    </xf>
    <xf numFmtId="169" fontId="56" fillId="0" borderId="0" xfId="29" applyNumberFormat="1" applyFont="1"/>
    <xf numFmtId="0" fontId="12" fillId="0" borderId="3" xfId="29" applyFont="1" applyBorder="1" applyAlignment="1">
      <alignment horizontal="left" wrapText="1"/>
    </xf>
    <xf numFmtId="170" fontId="14" fillId="0" borderId="0" xfId="29" applyNumberFormat="1" applyFont="1" applyBorder="1" applyAlignment="1">
      <alignment horizontal="right"/>
    </xf>
    <xf numFmtId="166" fontId="57" fillId="0" borderId="0" xfId="29" applyNumberFormat="1" applyFont="1"/>
    <xf numFmtId="4" fontId="12" fillId="0" borderId="0" xfId="29" applyNumberFormat="1" applyFont="1" applyBorder="1" applyAlignment="1">
      <alignment horizontal="right"/>
    </xf>
    <xf numFmtId="10" fontId="12" fillId="11" borderId="3" xfId="29" applyNumberFormat="1" applyFont="1" applyFill="1" applyBorder="1" applyAlignment="1">
      <alignment horizontal="center"/>
    </xf>
    <xf numFmtId="2" fontId="20" fillId="11" borderId="7" xfId="29" applyNumberFormat="1" applyFont="1" applyFill="1" applyBorder="1" applyAlignment="1">
      <alignment horizontal="left" vertical="top" wrapText="1"/>
    </xf>
    <xf numFmtId="2" fontId="12" fillId="11" borderId="3" xfId="29" applyNumberFormat="1" applyFont="1" applyFill="1" applyBorder="1" applyAlignment="1">
      <alignment horizontal="center" vertical="top" wrapText="1"/>
    </xf>
    <xf numFmtId="10" fontId="20" fillId="11" borderId="7" xfId="29" applyNumberFormat="1" applyFont="1" applyFill="1" applyBorder="1" applyAlignment="1">
      <alignment horizontal="left"/>
    </xf>
    <xf numFmtId="170" fontId="12" fillId="0" borderId="0" xfId="29" applyNumberFormat="1" applyFont="1" applyBorder="1" applyAlignment="1">
      <alignment horizontal="right"/>
    </xf>
    <xf numFmtId="2" fontId="20" fillId="0" borderId="7" xfId="29" applyNumberFormat="1" applyFont="1" applyBorder="1" applyAlignment="1">
      <alignment horizontal="left" wrapText="1"/>
    </xf>
    <xf numFmtId="2" fontId="12" fillId="0" borderId="3" xfId="29" applyNumberFormat="1" applyFont="1" applyBorder="1" applyAlignment="1">
      <alignment horizontal="center" wrapText="1"/>
    </xf>
    <xf numFmtId="2" fontId="12" fillId="11" borderId="3" xfId="29" applyNumberFormat="1" applyFont="1" applyFill="1" applyBorder="1" applyAlignment="1">
      <alignment horizontal="center"/>
    </xf>
    <xf numFmtId="2" fontId="12" fillId="11" borderId="3" xfId="29" applyNumberFormat="1" applyFont="1" applyFill="1" applyBorder="1" applyAlignment="1"/>
    <xf numFmtId="49" fontId="12" fillId="0" borderId="3" xfId="29" applyNumberFormat="1" applyFont="1" applyBorder="1" applyAlignment="1">
      <alignment horizontal="center" vertical="top"/>
    </xf>
    <xf numFmtId="2" fontId="12" fillId="10" borderId="3" xfId="29" applyNumberFormat="1" applyFont="1" applyFill="1" applyBorder="1" applyAlignment="1">
      <alignment horizontal="center" vertical="center" wrapText="1"/>
    </xf>
    <xf numFmtId="170" fontId="12" fillId="10" borderId="7" xfId="29" applyNumberFormat="1" applyFont="1" applyFill="1" applyBorder="1" applyAlignment="1">
      <alignment horizontal="center" vertical="center"/>
    </xf>
    <xf numFmtId="4" fontId="16" fillId="10" borderId="3" xfId="29" applyNumberFormat="1" applyFont="1" applyFill="1" applyBorder="1" applyAlignment="1">
      <alignment horizontal="center"/>
    </xf>
    <xf numFmtId="16" fontId="14" fillId="8" borderId="3" xfId="29" applyNumberFormat="1" applyFont="1" applyFill="1" applyBorder="1" applyAlignment="1">
      <alignment horizontal="center" vertical="top"/>
    </xf>
    <xf numFmtId="0" fontId="14" fillId="8" borderId="3" xfId="29" applyFont="1" applyFill="1" applyBorder="1" applyAlignment="1">
      <alignment vertical="top" wrapText="1"/>
    </xf>
    <xf numFmtId="0" fontId="14" fillId="8" borderId="3" xfId="29" applyFont="1" applyFill="1" applyBorder="1" applyAlignment="1">
      <alignment horizontal="center" vertical="top" wrapText="1"/>
    </xf>
    <xf numFmtId="2" fontId="14" fillId="8" borderId="3" xfId="29" applyNumberFormat="1" applyFont="1" applyFill="1" applyBorder="1" applyAlignment="1">
      <alignment horizontal="center" vertical="top" wrapText="1"/>
    </xf>
    <xf numFmtId="2" fontId="24" fillId="8" borderId="3" xfId="29" applyNumberFormat="1" applyFont="1" applyFill="1" applyBorder="1" applyAlignment="1">
      <alignment horizontal="center" vertical="top" wrapText="1"/>
    </xf>
    <xf numFmtId="2" fontId="14" fillId="8" borderId="7" xfId="29" applyNumberFormat="1" applyFont="1" applyFill="1" applyBorder="1" applyAlignment="1">
      <alignment horizontal="center" vertical="top" wrapText="1"/>
    </xf>
    <xf numFmtId="2" fontId="14" fillId="8" borderId="0" xfId="29" applyNumberFormat="1" applyFont="1" applyFill="1" applyBorder="1" applyAlignment="1">
      <alignment horizontal="center" vertical="top" wrapText="1"/>
    </xf>
    <xf numFmtId="4" fontId="6" fillId="0" borderId="0" xfId="29" applyNumberFormat="1" applyFont="1" applyBorder="1" applyAlignment="1">
      <alignment horizontal="right"/>
    </xf>
    <xf numFmtId="170" fontId="6" fillId="0" borderId="0" xfId="29" applyNumberFormat="1" applyFont="1" applyBorder="1" applyAlignment="1">
      <alignment horizontal="left"/>
    </xf>
    <xf numFmtId="170" fontId="54" fillId="0" borderId="0" xfId="29" applyNumberFormat="1" applyFont="1" applyBorder="1" applyAlignment="1">
      <alignment horizontal="center"/>
    </xf>
    <xf numFmtId="0" fontId="6" fillId="0" borderId="0" xfId="29" applyFont="1"/>
    <xf numFmtId="0" fontId="22" fillId="0" borderId="0" xfId="29" applyFont="1"/>
    <xf numFmtId="0" fontId="61" fillId="0" borderId="0" xfId="29" applyFont="1"/>
    <xf numFmtId="0" fontId="62" fillId="0" borderId="0" xfId="29" applyFont="1"/>
    <xf numFmtId="0" fontId="28" fillId="8" borderId="3" xfId="29" applyFont="1" applyFill="1" applyBorder="1" applyAlignment="1">
      <alignment horizontal="left" vertical="top" wrapText="1"/>
    </xf>
    <xf numFmtId="0" fontId="16" fillId="8" borderId="3" xfId="29" applyFont="1" applyFill="1" applyBorder="1" applyAlignment="1">
      <alignment horizontal="center" vertical="top" wrapText="1"/>
    </xf>
    <xf numFmtId="2" fontId="16" fillId="8" borderId="3" xfId="29" applyNumberFormat="1" applyFont="1" applyFill="1" applyBorder="1" applyAlignment="1">
      <alignment horizontal="center" vertical="top" wrapText="1"/>
    </xf>
    <xf numFmtId="10" fontId="16" fillId="0" borderId="3" xfId="29" applyNumberFormat="1" applyFont="1" applyBorder="1" applyAlignment="1">
      <alignment horizontal="center"/>
    </xf>
    <xf numFmtId="2" fontId="29" fillId="0" borderId="7" xfId="29" applyNumberFormat="1" applyFont="1" applyBorder="1" applyAlignment="1">
      <alignment horizontal="left" wrapText="1"/>
    </xf>
    <xf numFmtId="2" fontId="16" fillId="8" borderId="7" xfId="29" applyNumberFormat="1" applyFont="1" applyFill="1" applyBorder="1" applyAlignment="1">
      <alignment horizontal="center" vertical="top" wrapText="1"/>
    </xf>
    <xf numFmtId="2" fontId="12" fillId="8" borderId="3" xfId="29" applyNumberFormat="1" applyFont="1" applyFill="1" applyBorder="1" applyAlignment="1">
      <alignment horizontal="center"/>
    </xf>
    <xf numFmtId="2" fontId="16" fillId="8" borderId="3" xfId="29" applyNumberFormat="1" applyFont="1" applyFill="1" applyBorder="1" applyAlignment="1">
      <alignment horizontal="center"/>
    </xf>
    <xf numFmtId="2" fontId="28" fillId="8" borderId="0" xfId="29" applyNumberFormat="1" applyFont="1" applyFill="1" applyBorder="1" applyAlignment="1">
      <alignment horizontal="center" vertical="top" wrapText="1"/>
    </xf>
    <xf numFmtId="0" fontId="63" fillId="0" borderId="0" xfId="23" applyFont="1"/>
    <xf numFmtId="0" fontId="64" fillId="0" borderId="0" xfId="23" applyFont="1"/>
    <xf numFmtId="0" fontId="64" fillId="0" borderId="0" xfId="19" applyFont="1"/>
    <xf numFmtId="0" fontId="28" fillId="8" borderId="3" xfId="29" applyFont="1" applyFill="1" applyBorder="1" applyAlignment="1">
      <alignment horizontal="left" wrapText="1"/>
    </xf>
    <xf numFmtId="4" fontId="16" fillId="8" borderId="3" xfId="29" applyNumberFormat="1" applyFont="1" applyFill="1" applyBorder="1" applyAlignment="1">
      <alignment horizontal="center" vertical="top" wrapText="1"/>
    </xf>
    <xf numFmtId="10" fontId="16" fillId="8" borderId="3" xfId="29" applyNumberFormat="1" applyFont="1" applyFill="1" applyBorder="1" applyAlignment="1">
      <alignment horizontal="right"/>
    </xf>
    <xf numFmtId="4" fontId="16" fillId="8" borderId="3" xfId="29" applyNumberFormat="1" applyFont="1" applyFill="1" applyBorder="1" applyAlignment="1">
      <alignment horizontal="center" vertical="top"/>
    </xf>
    <xf numFmtId="4" fontId="16" fillId="8" borderId="3" xfId="29" applyNumberFormat="1" applyFont="1" applyFill="1" applyBorder="1" applyAlignment="1">
      <alignment horizontal="right" vertical="top"/>
    </xf>
    <xf numFmtId="0" fontId="29" fillId="0" borderId="0" xfId="29" applyNumberFormat="1" applyFont="1" applyBorder="1" applyAlignment="1">
      <alignment horizontal="left" wrapText="1"/>
    </xf>
    <xf numFmtId="0" fontId="13" fillId="0" borderId="0" xfId="29" applyFont="1" applyBorder="1"/>
    <xf numFmtId="0" fontId="6" fillId="0" borderId="0" xfId="23" applyFont="1" applyAlignment="1">
      <alignment horizontal="left" vertical="top" wrapText="1"/>
    </xf>
    <xf numFmtId="0" fontId="64" fillId="0" borderId="0" xfId="23" applyFont="1" applyAlignment="1">
      <alignment horizontal="left" vertical="top" wrapText="1"/>
    </xf>
    <xf numFmtId="4" fontId="12" fillId="0" borderId="3" xfId="29" applyNumberFormat="1" applyFont="1" applyBorder="1" applyAlignment="1">
      <alignment horizontal="center" vertical="top" wrapText="1"/>
    </xf>
    <xf numFmtId="170" fontId="6" fillId="0" borderId="7" xfId="29" applyNumberFormat="1" applyFont="1" applyBorder="1" applyAlignment="1">
      <alignment horizontal="center"/>
    </xf>
    <xf numFmtId="170" fontId="6" fillId="0" borderId="0" xfId="29" applyNumberFormat="1" applyFont="1" applyBorder="1" applyAlignment="1">
      <alignment horizontal="center"/>
    </xf>
    <xf numFmtId="0" fontId="54" fillId="0" borderId="0" xfId="23" applyFont="1"/>
    <xf numFmtId="166" fontId="54" fillId="0" borderId="0" xfId="23" applyNumberFormat="1" applyFont="1"/>
    <xf numFmtId="4" fontId="61" fillId="0" borderId="0" xfId="23" applyNumberFormat="1" applyFont="1"/>
    <xf numFmtId="0" fontId="61" fillId="0" borderId="0" xfId="19" applyFont="1"/>
    <xf numFmtId="166" fontId="64" fillId="0" borderId="0" xfId="23" applyNumberFormat="1" applyFont="1"/>
    <xf numFmtId="4" fontId="64" fillId="0" borderId="0" xfId="23" applyNumberFormat="1" applyFont="1"/>
    <xf numFmtId="4" fontId="12" fillId="0" borderId="3" xfId="29" applyNumberFormat="1" applyFont="1" applyBorder="1" applyAlignment="1">
      <alignment horizontal="center" wrapText="1"/>
    </xf>
    <xf numFmtId="2" fontId="19" fillId="0" borderId="7" xfId="29" applyNumberFormat="1" applyFont="1" applyBorder="1" applyAlignment="1">
      <alignment horizontal="left"/>
    </xf>
    <xf numFmtId="2" fontId="24" fillId="0" borderId="3" xfId="29" applyNumberFormat="1" applyFont="1" applyBorder="1" applyAlignment="1">
      <alignment horizontal="center"/>
    </xf>
    <xf numFmtId="4" fontId="6" fillId="0" borderId="7" xfId="29" applyNumberFormat="1" applyFont="1" applyBorder="1" applyAlignment="1">
      <alignment horizontal="center"/>
    </xf>
    <xf numFmtId="4" fontId="6" fillId="0" borderId="0" xfId="29" applyNumberFormat="1" applyFont="1" applyBorder="1" applyAlignment="1">
      <alignment horizontal="center"/>
    </xf>
    <xf numFmtId="0" fontId="54" fillId="0" borderId="0" xfId="29" applyFont="1"/>
    <xf numFmtId="2" fontId="19" fillId="0" borderId="7" xfId="29" applyNumberFormat="1" applyFont="1" applyBorder="1" applyAlignment="1">
      <alignment horizontal="center"/>
    </xf>
    <xf numFmtId="4" fontId="22" fillId="0" borderId="7" xfId="29" applyNumberFormat="1" applyFont="1" applyBorder="1" applyAlignment="1">
      <alignment horizontal="center"/>
    </xf>
    <xf numFmtId="4" fontId="22" fillId="0" borderId="0" xfId="29" applyNumberFormat="1" applyFont="1" applyBorder="1" applyAlignment="1">
      <alignment horizontal="center"/>
    </xf>
    <xf numFmtId="4" fontId="22" fillId="0" borderId="0" xfId="29" applyNumberFormat="1" applyFont="1" applyBorder="1" applyAlignment="1">
      <alignment horizontal="left"/>
    </xf>
    <xf numFmtId="4" fontId="65" fillId="0" borderId="0" xfId="23" applyNumberFormat="1" applyFont="1"/>
    <xf numFmtId="0" fontId="66" fillId="0" borderId="0" xfId="19" applyFont="1"/>
    <xf numFmtId="2" fontId="54" fillId="0" borderId="0" xfId="29" applyNumberFormat="1" applyFont="1"/>
    <xf numFmtId="2" fontId="60" fillId="0" borderId="7" xfId="29" applyNumberFormat="1" applyFont="1" applyBorder="1" applyAlignment="1">
      <alignment horizontal="left"/>
    </xf>
    <xf numFmtId="0" fontId="7" fillId="0" borderId="0" xfId="29" applyFont="1"/>
    <xf numFmtId="2" fontId="62" fillId="0" borderId="0" xfId="29" applyNumberFormat="1" applyFont="1"/>
    <xf numFmtId="0" fontId="14" fillId="9" borderId="3" xfId="29" applyFont="1" applyFill="1" applyBorder="1" applyAlignment="1">
      <alignment horizontal="center" vertical="top"/>
    </xf>
    <xf numFmtId="0" fontId="14" fillId="9" borderId="3" xfId="29" applyFont="1" applyFill="1" applyBorder="1" applyAlignment="1">
      <alignment wrapText="1"/>
    </xf>
    <xf numFmtId="4" fontId="24" fillId="9" borderId="3" xfId="29" applyNumberFormat="1" applyFont="1" applyFill="1" applyBorder="1" applyAlignment="1">
      <alignment horizontal="center"/>
    </xf>
    <xf numFmtId="4" fontId="24" fillId="9" borderId="7" xfId="29" applyNumberFormat="1" applyFont="1" applyFill="1" applyBorder="1" applyAlignment="1">
      <alignment horizontal="center"/>
    </xf>
    <xf numFmtId="4" fontId="24" fillId="9" borderId="0" xfId="29" applyNumberFormat="1" applyFont="1" applyFill="1" applyBorder="1" applyAlignment="1">
      <alignment horizontal="center"/>
    </xf>
    <xf numFmtId="4" fontId="7" fillId="11" borderId="0" xfId="29" applyNumberFormat="1" applyFont="1" applyFill="1" applyBorder="1" applyAlignment="1">
      <alignment horizontal="center"/>
    </xf>
    <xf numFmtId="170" fontId="7" fillId="11" borderId="0" xfId="29" applyNumberFormat="1" applyFont="1" applyFill="1" applyBorder="1" applyAlignment="1">
      <alignment horizontal="left"/>
    </xf>
    <xf numFmtId="170" fontId="30" fillId="11" borderId="0" xfId="29" applyNumberFormat="1" applyFont="1" applyFill="1" applyBorder="1" applyAlignment="1">
      <alignment horizontal="center"/>
    </xf>
    <xf numFmtId="0" fontId="30" fillId="11" borderId="0" xfId="29" applyFont="1" applyFill="1"/>
    <xf numFmtId="0" fontId="67" fillId="11" borderId="0" xfId="29" applyFont="1" applyFill="1"/>
    <xf numFmtId="0" fontId="68" fillId="11" borderId="0" xfId="29" applyFont="1" applyFill="1"/>
    <xf numFmtId="0" fontId="31" fillId="11" borderId="0" xfId="29" applyFont="1" applyFill="1"/>
    <xf numFmtId="0" fontId="14" fillId="9" borderId="0" xfId="29" applyFont="1" applyFill="1" applyBorder="1" applyAlignment="1">
      <alignment horizontal="center" vertical="top"/>
    </xf>
    <xf numFmtId="4" fontId="24" fillId="11" borderId="3" xfId="29" applyNumberFormat="1" applyFont="1" applyFill="1" applyBorder="1" applyAlignment="1">
      <alignment horizontal="center"/>
    </xf>
    <xf numFmtId="4" fontId="24" fillId="11" borderId="7" xfId="29" applyNumberFormat="1" applyFont="1" applyFill="1" applyBorder="1" applyAlignment="1">
      <alignment horizontal="center"/>
    </xf>
    <xf numFmtId="0" fontId="14" fillId="11" borderId="3" xfId="29" applyFont="1" applyFill="1" applyBorder="1" applyAlignment="1">
      <alignment horizontal="center" wrapText="1"/>
    </xf>
    <xf numFmtId="0" fontId="14" fillId="11" borderId="0" xfId="29" applyFont="1" applyFill="1" applyBorder="1" applyAlignment="1">
      <alignment horizontal="center" vertical="top"/>
    </xf>
    <xf numFmtId="4" fontId="24" fillId="11" borderId="3" xfId="29" applyNumberFormat="1" applyFont="1" applyFill="1" applyBorder="1" applyAlignment="1">
      <alignment horizontal="center" vertical="center"/>
    </xf>
    <xf numFmtId="4" fontId="24" fillId="11" borderId="0" xfId="29" applyNumberFormat="1" applyFont="1" applyFill="1" applyBorder="1" applyAlignment="1">
      <alignment horizontal="center"/>
    </xf>
    <xf numFmtId="0" fontId="14" fillId="11" borderId="0" xfId="29" applyFont="1" applyFill="1" applyBorder="1" applyAlignment="1">
      <alignment wrapText="1"/>
    </xf>
    <xf numFmtId="2" fontId="12" fillId="11" borderId="10" xfId="29" applyNumberFormat="1" applyFont="1" applyFill="1" applyBorder="1" applyAlignment="1"/>
    <xf numFmtId="0" fontId="13" fillId="0" borderId="0" xfId="29" applyFont="1" applyAlignment="1">
      <alignment vertical="top"/>
    </xf>
    <xf numFmtId="0" fontId="69" fillId="0" borderId="0" xfId="29" applyFont="1" applyBorder="1" applyAlignment="1">
      <alignment horizontal="center"/>
    </xf>
    <xf numFmtId="0" fontId="13" fillId="0" borderId="0" xfId="29" applyFont="1" applyAlignment="1">
      <alignment horizontal="center"/>
    </xf>
    <xf numFmtId="4" fontId="7" fillId="0" borderId="0" xfId="29" applyNumberFormat="1" applyFont="1"/>
    <xf numFmtId="2" fontId="12" fillId="11" borderId="0" xfId="29" applyNumberFormat="1" applyFont="1" applyFill="1" applyBorder="1" applyAlignment="1"/>
    <xf numFmtId="4" fontId="7" fillId="0" borderId="0" xfId="29" applyNumberFormat="1" applyFont="1" applyAlignment="1">
      <alignment horizontal="center"/>
    </xf>
    <xf numFmtId="0" fontId="7" fillId="0" borderId="0" xfId="29" applyFont="1" applyAlignment="1">
      <alignment horizontal="left"/>
    </xf>
    <xf numFmtId="0" fontId="32" fillId="0" borderId="0" xfId="29" applyFont="1" applyAlignment="1">
      <alignment vertical="top"/>
    </xf>
    <xf numFmtId="4" fontId="32" fillId="0" borderId="0" xfId="29" applyNumberFormat="1" applyFont="1" applyBorder="1" applyAlignment="1">
      <alignment vertical="top"/>
    </xf>
    <xf numFmtId="0" fontId="32" fillId="0" borderId="0" xfId="29" applyFont="1" applyAlignment="1">
      <alignment horizontal="left" vertical="top"/>
    </xf>
    <xf numFmtId="0" fontId="32" fillId="0" borderId="0" xfId="29" applyFont="1" applyAlignment="1">
      <alignment vertical="top" wrapText="1"/>
    </xf>
    <xf numFmtId="0" fontId="15" fillId="0" borderId="0" xfId="29" applyFont="1" applyAlignment="1">
      <alignment vertical="top" wrapText="1"/>
    </xf>
    <xf numFmtId="2" fontId="15" fillId="0" borderId="0" xfId="29" applyNumberFormat="1" applyFont="1" applyAlignment="1">
      <alignment vertical="top" wrapText="1"/>
    </xf>
    <xf numFmtId="4" fontId="32" fillId="0" borderId="0" xfId="29" applyNumberFormat="1" applyFont="1" applyBorder="1" applyAlignment="1">
      <alignment vertical="top" wrapText="1"/>
    </xf>
    <xf numFmtId="0" fontId="32" fillId="0" borderId="0" xfId="29" applyFont="1" applyAlignment="1">
      <alignment horizontal="left" vertical="top" wrapText="1"/>
    </xf>
    <xf numFmtId="4" fontId="16" fillId="0" borderId="0" xfId="29" applyNumberFormat="1" applyFont="1" applyAlignment="1">
      <alignment horizontal="center"/>
    </xf>
    <xf numFmtId="0" fontId="16" fillId="0" borderId="0" xfId="29" applyFont="1" applyAlignment="1">
      <alignment horizontal="left"/>
    </xf>
    <xf numFmtId="0" fontId="32" fillId="0" borderId="0" xfId="29" applyFont="1"/>
    <xf numFmtId="0" fontId="33" fillId="0" borderId="0" xfId="29" applyFont="1" applyAlignment="1">
      <alignment vertical="top" wrapText="1"/>
    </xf>
    <xf numFmtId="0" fontId="33" fillId="0" borderId="0" xfId="29" applyFont="1" applyAlignment="1">
      <alignment horizontal="center" vertical="top" wrapText="1"/>
    </xf>
    <xf numFmtId="0" fontId="70" fillId="0" borderId="0" xfId="29" applyFont="1" applyAlignment="1">
      <alignment horizontal="center" vertical="top" wrapText="1"/>
    </xf>
    <xf numFmtId="2" fontId="33" fillId="0" borderId="0" xfId="29" applyNumberFormat="1" applyFont="1" applyAlignment="1">
      <alignment horizontal="center" vertical="top" wrapText="1"/>
    </xf>
    <xf numFmtId="4" fontId="33" fillId="0" borderId="0" xfId="29" applyNumberFormat="1" applyFont="1" applyBorder="1" applyAlignment="1">
      <alignment horizontal="center" vertical="top" wrapText="1"/>
    </xf>
    <xf numFmtId="4" fontId="12" fillId="0" borderId="0" xfId="29" applyNumberFormat="1" applyFont="1" applyAlignment="1">
      <alignment vertical="top" wrapText="1"/>
    </xf>
    <xf numFmtId="4" fontId="12" fillId="11" borderId="0" xfId="29" applyNumberFormat="1" applyFont="1" applyFill="1" applyAlignment="1">
      <alignment vertical="top" wrapText="1"/>
    </xf>
    <xf numFmtId="4" fontId="16" fillId="0" borderId="0" xfId="29" applyNumberFormat="1" applyFont="1" applyBorder="1" applyAlignment="1">
      <alignment horizontal="center"/>
    </xf>
    <xf numFmtId="0" fontId="12" fillId="0" borderId="0" xfId="29" applyFont="1" applyBorder="1"/>
    <xf numFmtId="0" fontId="35" fillId="0" borderId="0" xfId="21" applyFont="1" applyAlignment="1">
      <alignment wrapText="1"/>
    </xf>
    <xf numFmtId="0" fontId="35" fillId="0" borderId="0" xfId="21" applyFont="1" applyAlignment="1">
      <alignment horizontal="center" wrapText="1"/>
    </xf>
    <xf numFmtId="0" fontId="71" fillId="0" borderId="0" xfId="21" applyFont="1" applyAlignment="1">
      <alignment horizontal="center" wrapText="1"/>
    </xf>
    <xf numFmtId="4" fontId="33" fillId="0" borderId="0" xfId="29" applyNumberFormat="1" applyFont="1" applyAlignment="1">
      <alignment horizontal="center" vertical="top" wrapText="1"/>
    </xf>
    <xf numFmtId="0" fontId="32" fillId="0" borderId="0" xfId="21" applyFont="1" applyBorder="1" applyAlignment="1">
      <alignment horizontal="center" wrapText="1"/>
    </xf>
    <xf numFmtId="0" fontId="32" fillId="0" borderId="0" xfId="21" applyFont="1" applyBorder="1" applyAlignment="1">
      <alignment horizontal="left" wrapText="1"/>
    </xf>
    <xf numFmtId="4" fontId="6" fillId="0" borderId="0" xfId="21" applyNumberFormat="1" applyFont="1" applyBorder="1" applyAlignment="1">
      <alignment horizontal="center" wrapText="1"/>
    </xf>
    <xf numFmtId="0" fontId="6" fillId="0" borderId="0" xfId="21" applyFont="1" applyBorder="1" applyAlignment="1">
      <alignment horizontal="center" wrapText="1"/>
    </xf>
    <xf numFmtId="0" fontId="33" fillId="0" borderId="0" xfId="21" applyFont="1" applyAlignment="1">
      <alignment wrapText="1"/>
    </xf>
    <xf numFmtId="4" fontId="33" fillId="0" borderId="0" xfId="21" applyNumberFormat="1" applyFont="1" applyAlignment="1">
      <alignment horizontal="center" wrapText="1"/>
    </xf>
    <xf numFmtId="4" fontId="22" fillId="0" borderId="0" xfId="21" applyNumberFormat="1" applyFont="1" applyBorder="1" applyAlignment="1">
      <alignment horizontal="center" vertical="center"/>
    </xf>
    <xf numFmtId="4" fontId="22" fillId="0" borderId="0" xfId="21" applyNumberFormat="1" applyFont="1" applyBorder="1" applyAlignment="1">
      <alignment vertical="center"/>
    </xf>
    <xf numFmtId="4" fontId="6" fillId="0" borderId="0" xfId="21" applyNumberFormat="1" applyFont="1" applyBorder="1" applyAlignment="1">
      <alignment horizontal="center"/>
    </xf>
    <xf numFmtId="0" fontId="6" fillId="0" borderId="0" xfId="21" applyFont="1" applyBorder="1" applyAlignment="1"/>
    <xf numFmtId="0" fontId="6" fillId="0" borderId="0" xfId="21" applyFont="1" applyBorder="1" applyAlignment="1">
      <alignment horizontal="center"/>
    </xf>
    <xf numFmtId="4" fontId="36" fillId="0" borderId="0" xfId="21" applyNumberFormat="1" applyFont="1" applyBorder="1" applyAlignment="1">
      <alignment horizontal="left"/>
    </xf>
    <xf numFmtId="2" fontId="12" fillId="11" borderId="11" xfId="29" applyNumberFormat="1" applyFont="1" applyFill="1" applyBorder="1" applyAlignment="1"/>
    <xf numFmtId="2" fontId="12" fillId="11" borderId="12" xfId="29" applyNumberFormat="1" applyFont="1" applyFill="1" applyBorder="1" applyAlignment="1"/>
    <xf numFmtId="4" fontId="6" fillId="0" borderId="0" xfId="21" applyNumberFormat="1" applyFont="1" applyBorder="1"/>
    <xf numFmtId="10" fontId="6" fillId="0" borderId="0" xfId="21" applyNumberFormat="1" applyFont="1" applyBorder="1"/>
    <xf numFmtId="4" fontId="12" fillId="0" borderId="0" xfId="29" applyNumberFormat="1" applyFont="1" applyBorder="1"/>
    <xf numFmtId="169" fontId="12" fillId="0" borderId="0" xfId="29" applyNumberFormat="1" applyFont="1" applyBorder="1"/>
    <xf numFmtId="0" fontId="72" fillId="0" borderId="0" xfId="21" applyFont="1" applyBorder="1" applyAlignment="1"/>
    <xf numFmtId="0" fontId="6" fillId="0" borderId="0" xfId="21" applyFont="1" applyBorder="1" applyAlignment="1">
      <alignment horizontal="left"/>
    </xf>
    <xf numFmtId="0" fontId="6" fillId="0" borderId="0" xfId="21" applyFont="1" applyBorder="1"/>
    <xf numFmtId="2" fontId="6" fillId="0" borderId="0" xfId="21" applyNumberFormat="1" applyFont="1" applyBorder="1"/>
    <xf numFmtId="4" fontId="73" fillId="9" borderId="0" xfId="29" applyNumberFormat="1" applyFont="1" applyFill="1" applyBorder="1" applyAlignment="1">
      <alignment horizontal="center"/>
    </xf>
    <xf numFmtId="4" fontId="74" fillId="9" borderId="0" xfId="29" applyNumberFormat="1" applyFont="1" applyFill="1" applyBorder="1" applyAlignment="1">
      <alignment horizontal="center"/>
    </xf>
    <xf numFmtId="0" fontId="75" fillId="0" borderId="0" xfId="21" applyFont="1" applyBorder="1" applyAlignment="1"/>
    <xf numFmtId="4" fontId="13" fillId="0" borderId="0" xfId="29" applyNumberFormat="1" applyFont="1" applyBorder="1" applyAlignment="1">
      <alignment horizontal="center"/>
    </xf>
    <xf numFmtId="0" fontId="12" fillId="0" borderId="0" xfId="29" applyFont="1" applyBorder="1" applyAlignment="1">
      <alignment horizontal="left"/>
    </xf>
    <xf numFmtId="2" fontId="12" fillId="0" borderId="0" xfId="29" applyNumberFormat="1" applyFont="1" applyBorder="1"/>
    <xf numFmtId="0" fontId="14" fillId="0" borderId="0" xfId="29" applyFont="1" applyBorder="1"/>
    <xf numFmtId="170" fontId="12" fillId="0" borderId="0" xfId="29" applyNumberFormat="1" applyFont="1" applyBorder="1"/>
    <xf numFmtId="0" fontId="12" fillId="0" borderId="0" xfId="29" applyFont="1" applyBorder="1" applyAlignment="1">
      <alignment wrapText="1"/>
    </xf>
    <xf numFmtId="0" fontId="12" fillId="0" borderId="0" xfId="29" applyFont="1" applyBorder="1" applyAlignment="1">
      <alignment horizontal="right"/>
    </xf>
    <xf numFmtId="0" fontId="69" fillId="0" borderId="0" xfId="29" applyFont="1" applyBorder="1"/>
    <xf numFmtId="0" fontId="69" fillId="0" borderId="0" xfId="29" applyFont="1"/>
    <xf numFmtId="0" fontId="7" fillId="0" borderId="6" xfId="0" applyFont="1" applyBorder="1"/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5" xfId="0" applyFont="1" applyBorder="1"/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Border="1"/>
    <xf numFmtId="49" fontId="7" fillId="0" borderId="14" xfId="0" applyNumberFormat="1" applyFont="1" applyBorder="1" applyAlignment="1">
      <alignment horizontal="center"/>
    </xf>
    <xf numFmtId="0" fontId="7" fillId="0" borderId="3" xfId="0" applyFont="1" applyBorder="1"/>
    <xf numFmtId="49" fontId="7" fillId="0" borderId="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/>
    <xf numFmtId="0" fontId="7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right" vertical="center"/>
    </xf>
    <xf numFmtId="2" fontId="7" fillId="0" borderId="16" xfId="0" applyNumberFormat="1" applyFont="1" applyFill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166" fontId="7" fillId="0" borderId="15" xfId="0" applyNumberFormat="1" applyFont="1" applyFill="1" applyBorder="1" applyAlignment="1">
      <alignment horizontal="right" vertical="center"/>
    </xf>
    <xf numFmtId="166" fontId="7" fillId="0" borderId="16" xfId="0" applyNumberFormat="1" applyFont="1" applyFill="1" applyBorder="1" applyAlignment="1">
      <alignment horizontal="right" vertical="center"/>
    </xf>
    <xf numFmtId="166" fontId="7" fillId="0" borderId="17" xfId="0" applyNumberFormat="1" applyFont="1" applyFill="1" applyBorder="1" applyAlignment="1">
      <alignment horizontal="right" vertical="center"/>
    </xf>
    <xf numFmtId="166" fontId="7" fillId="0" borderId="18" xfId="0" applyNumberFormat="1" applyFont="1" applyFill="1" applyBorder="1" applyAlignment="1">
      <alignment horizontal="right" vertical="center"/>
    </xf>
    <xf numFmtId="166" fontId="7" fillId="0" borderId="11" xfId="0" applyNumberFormat="1" applyFont="1" applyFill="1" applyBorder="1" applyAlignment="1">
      <alignment horizontal="right" vertical="center"/>
    </xf>
    <xf numFmtId="166" fontId="7" fillId="0" borderId="1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0" xfId="29" applyFont="1" applyAlignment="1">
      <alignment horizontal="center" vertical="center" wrapText="1"/>
    </xf>
    <xf numFmtId="0" fontId="15" fillId="0" borderId="0" xfId="29" applyFont="1" applyBorder="1" applyAlignment="1">
      <alignment horizontal="center" vertical="center"/>
    </xf>
    <xf numFmtId="0" fontId="15" fillId="0" borderId="11" xfId="29" applyFont="1" applyBorder="1" applyAlignment="1">
      <alignment horizontal="center" vertical="center"/>
    </xf>
    <xf numFmtId="0" fontId="19" fillId="0" borderId="3" xfId="29" applyFont="1" applyBorder="1" applyAlignment="1">
      <alignment horizontal="center" vertical="top" wrapText="1"/>
    </xf>
    <xf numFmtId="0" fontId="20" fillId="0" borderId="5" xfId="29" applyFont="1" applyBorder="1" applyAlignment="1">
      <alignment horizontal="center" vertical="top" wrapText="1"/>
    </xf>
    <xf numFmtId="0" fontId="20" fillId="0" borderId="6" xfId="29" applyFont="1" applyBorder="1" applyAlignment="1">
      <alignment horizontal="center" vertical="top" wrapText="1"/>
    </xf>
    <xf numFmtId="0" fontId="72" fillId="0" borderId="0" xfId="21" applyFont="1" applyBorder="1" applyAlignment="1">
      <alignment horizontal="center"/>
    </xf>
    <xf numFmtId="0" fontId="21" fillId="10" borderId="3" xfId="29" applyFont="1" applyFill="1" applyBorder="1" applyAlignment="1">
      <alignment horizontal="center" vertical="top" wrapText="1"/>
    </xf>
    <xf numFmtId="0" fontId="6" fillId="0" borderId="0" xfId="21" applyFont="1" applyBorder="1" applyAlignment="1">
      <alignment horizontal="center"/>
    </xf>
    <xf numFmtId="0" fontId="2" fillId="0" borderId="3" xfId="29" applyFont="1" applyBorder="1" applyAlignment="1">
      <alignment horizontal="center" vertical="top" wrapText="1"/>
    </xf>
    <xf numFmtId="0" fontId="2" fillId="0" borderId="7" xfId="29" applyFont="1" applyBorder="1" applyAlignment="1">
      <alignment horizontal="center" vertical="top" wrapText="1"/>
    </xf>
    <xf numFmtId="0" fontId="2" fillId="0" borderId="5" xfId="29" applyFont="1" applyBorder="1" applyAlignment="1">
      <alignment horizontal="center" vertical="top" wrapText="1"/>
    </xf>
    <xf numFmtId="0" fontId="2" fillId="0" borderId="6" xfId="29" applyFont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/>
    </xf>
    <xf numFmtId="167" fontId="7" fillId="0" borderId="15" xfId="0" applyNumberFormat="1" applyFont="1" applyFill="1" applyBorder="1" applyAlignment="1">
      <alignment horizontal="right" vertical="center"/>
    </xf>
    <xf numFmtId="167" fontId="7" fillId="0" borderId="16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13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7" fontId="7" fillId="0" borderId="1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167" fontId="7" fillId="0" borderId="18" xfId="0" applyNumberFormat="1" applyFont="1" applyFill="1" applyBorder="1" applyAlignment="1">
      <alignment horizontal="right" vertical="center"/>
    </xf>
    <xf numFmtId="167" fontId="7" fillId="0" borderId="11" xfId="0" applyNumberFormat="1" applyFont="1" applyFill="1" applyBorder="1" applyAlignment="1">
      <alignment horizontal="right" vertical="center"/>
    </xf>
    <xf numFmtId="167" fontId="7" fillId="0" borderId="12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4" fontId="7" fillId="0" borderId="0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2" fontId="7" fillId="0" borderId="9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</cellXfs>
  <cellStyles count="42">
    <cellStyle name="Currency [0]" xfId="1"/>
    <cellStyle name="Normal_Form2.1" xfId="2"/>
    <cellStyle name="Normal1" xfId="3"/>
    <cellStyle name="Price_Body" xfId="4"/>
    <cellStyle name="Беззащитный" xfId="5"/>
    <cellStyle name="Денежный 2" xfId="6"/>
    <cellStyle name="Заголовок" xfId="7"/>
    <cellStyle name="ЗаголовокСтолбца" xfId="8"/>
    <cellStyle name="Защитный" xfId="9"/>
    <cellStyle name="Значение" xfId="10"/>
    <cellStyle name="Мои наименования показателей" xfId="11"/>
    <cellStyle name="Мой заголовок" xfId="12"/>
    <cellStyle name="Мой заголовок листа" xfId="13"/>
    <cellStyle name="Обычный" xfId="0" builtinId="0"/>
    <cellStyle name="Обычный 10" xfId="14"/>
    <cellStyle name="Обычный 11" xfId="15"/>
    <cellStyle name="Обычный 15 2 13" xfId="16"/>
    <cellStyle name="Обычный 2" xfId="17"/>
    <cellStyle name="Обычный 2 19" xfId="18"/>
    <cellStyle name="Обычный 2 2" xfId="19"/>
    <cellStyle name="Обычный 2 2 2" xfId="20"/>
    <cellStyle name="Обычный 3" xfId="21"/>
    <cellStyle name="Обычный 4" xfId="22"/>
    <cellStyle name="Обычный 5" xfId="23"/>
    <cellStyle name="Обычный 5 2 2" xfId="24"/>
    <cellStyle name="Обычный 6" xfId="25"/>
    <cellStyle name="Обычный 6 2" xfId="26"/>
    <cellStyle name="Обычный 7" xfId="27"/>
    <cellStyle name="Обычный 8" xfId="41"/>
    <cellStyle name="Обычный 9" xfId="28"/>
    <cellStyle name="Обычный_тарифы на 2002г с 1-01" xfId="29"/>
    <cellStyle name="Процентный 2" xfId="30"/>
    <cellStyle name="Стиль 1" xfId="31"/>
    <cellStyle name="Текстовый" xfId="32"/>
    <cellStyle name="Тысячи [0]_3Com" xfId="33"/>
    <cellStyle name="Тысячи_3Com" xfId="34"/>
    <cellStyle name="Финансовый 2" xfId="35"/>
    <cellStyle name="Финансовый 2 2" xfId="36"/>
    <cellStyle name="Финансовый 3" xfId="37"/>
    <cellStyle name="Формула" xfId="38"/>
    <cellStyle name="ФормулаВБ" xfId="39"/>
    <cellStyle name="ФормулаНаКонтроль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076\Local%20Settings\Temporary%20Internet%20Files\Content.Outlook\QFT2IE13\1%20%20&#1087;&#1077;&#1088;&#1077;&#1095;&#1077;&#1085;&#1100;%20&#1090;&#1088;&#1072;&#1085;&#1089;&#1092;&#1086;&#1088;&#1084;&#1072;&#1090;&#1086;&#1088;&#1086;&#1074;%20&#1054;&#1054;&#1054;%20&#1048;&#1042;&#1069;&#1057;&#1050;%20&#1084;&#1086;&#1081;%20&#1074;&#1072;&#1088;&#1080;&#1072;&#1085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076\Local%20Settings\Temporary%20Internet%20Files\Content.Outlook\QFT2IE13\&#1048;&#1042;&#1069;&#1057;&#1050;_&#1088;&#1072;&#1089;&#1095;&#1077;&#1090;&#1099;&#1081;%202018&#1053;&#1072;&#1090;&#1072;&#1083;&#110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9;&#1082;&#1086;&#1085;&#1086;&#1084;&#1080;&#1082;&#1072;\&#1048;&#1042;&#1069;&#1057;&#1050;%20&#1055;&#1086;&#1083;&#1077;&#1078;&#1072;&#1077;&#1074;&#1072;\&#1074;%20&#1087;&#1088;&#1086;&#1077;&#1082;&#1090;&#1077;%202020\10.03_&#1076;&#1083;&#1103;%20&#1058;&#1047;%20%20_&#1058;&#1041;&#1056;%20&#1048;&#1042;&#1069;&#1057;&#1050;_2020%20&#1044;&#1045;&#1055;&#1040;&#1056;&#1058;&#1040;&#1052;&#1045;&#1053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eral\user\&#1052;&#1086;&#1080;%20&#1076;&#1086;&#1082;&#1091;&#1084;&#1077;&#1085;&#1090;&#1099;\&#1044;&#1086;&#1082;&#1091;&#1084;&#1077;&#1085;&#1090;&#1099;%20&#1043;&#1077;&#1088;&#1072;&#1089;&#1080;&#1084;&#1086;&#1074;&#1072;%20!!!\&#1053;&#1042;&#1042;%20&#1085;&#1072;%202019\&#1048;&#1042;&#1069;&#1057;&#1050;\&#1048;&#1042;&#1069;&#1057;&#1050;_&#1088;&#1072;&#1089;&#1095;&#1077;&#1090;&#1085;&#1099;&#1081;%20&#1085;&#1072;%202019%20&#1075;&#1086;&#1076;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С"/>
      <sheetName val="Ф1_г"/>
      <sheetName val="Ф2_осн"/>
      <sheetName val="Ф3_ч"/>
      <sheetName val="Ф4_доп"/>
      <sheetName val="Ф5_схПС"/>
    </sheetNames>
    <sheetDataSet>
      <sheetData sheetId="0"/>
      <sheetData sheetId="1"/>
      <sheetData sheetId="2">
        <row r="59">
          <cell r="C59">
            <v>220</v>
          </cell>
        </row>
        <row r="60">
          <cell r="C60">
            <v>110</v>
          </cell>
        </row>
        <row r="61">
          <cell r="C61">
            <v>35</v>
          </cell>
        </row>
        <row r="62">
          <cell r="C62">
            <v>10</v>
          </cell>
        </row>
        <row r="63">
          <cell r="C63">
            <v>6</v>
          </cell>
        </row>
        <row r="64">
          <cell r="C64">
            <v>0.4</v>
          </cell>
        </row>
        <row r="65">
          <cell r="C65">
            <v>0.23</v>
          </cell>
        </row>
        <row r="247">
          <cell r="C247">
            <v>2.5000000000000001E-2</v>
          </cell>
        </row>
        <row r="248">
          <cell r="C248">
            <v>0.04</v>
          </cell>
        </row>
        <row r="249">
          <cell r="C249">
            <v>6.3E-2</v>
          </cell>
        </row>
        <row r="250">
          <cell r="C250">
            <v>0.1</v>
          </cell>
        </row>
        <row r="251">
          <cell r="C251">
            <v>0.12</v>
          </cell>
        </row>
        <row r="252">
          <cell r="C252">
            <v>0.16</v>
          </cell>
        </row>
        <row r="253">
          <cell r="C253">
            <v>0.17499999999999999</v>
          </cell>
        </row>
        <row r="254">
          <cell r="C254">
            <v>0.18</v>
          </cell>
        </row>
        <row r="255">
          <cell r="C255">
            <v>0.23</v>
          </cell>
        </row>
        <row r="256">
          <cell r="C256">
            <v>0.25</v>
          </cell>
        </row>
        <row r="257">
          <cell r="C257">
            <v>0.315</v>
          </cell>
        </row>
        <row r="258">
          <cell r="C258">
            <v>0.32</v>
          </cell>
        </row>
        <row r="259">
          <cell r="C259">
            <v>0.4</v>
          </cell>
        </row>
        <row r="260">
          <cell r="C260">
            <v>0.55000000000000004</v>
          </cell>
        </row>
        <row r="261">
          <cell r="C261">
            <v>0.56000000000000005</v>
          </cell>
        </row>
        <row r="262">
          <cell r="C262">
            <v>0.63</v>
          </cell>
        </row>
        <row r="263">
          <cell r="C263">
            <v>0.75</v>
          </cell>
        </row>
        <row r="264">
          <cell r="C264">
            <v>1</v>
          </cell>
        </row>
        <row r="265">
          <cell r="C265">
            <v>1.8</v>
          </cell>
        </row>
        <row r="266">
          <cell r="C266">
            <v>2.5</v>
          </cell>
        </row>
        <row r="267">
          <cell r="C267">
            <v>3.2</v>
          </cell>
        </row>
        <row r="268">
          <cell r="C268">
            <v>4</v>
          </cell>
        </row>
        <row r="269">
          <cell r="C269">
            <v>5.6</v>
          </cell>
        </row>
        <row r="270">
          <cell r="C270">
            <v>6.3</v>
          </cell>
        </row>
        <row r="271">
          <cell r="C271">
            <v>10</v>
          </cell>
        </row>
        <row r="272">
          <cell r="C272">
            <v>10.5</v>
          </cell>
        </row>
        <row r="273">
          <cell r="C273">
            <v>15</v>
          </cell>
        </row>
        <row r="274">
          <cell r="C274">
            <v>16</v>
          </cell>
        </row>
        <row r="275">
          <cell r="C275">
            <v>18</v>
          </cell>
        </row>
        <row r="276">
          <cell r="C276">
            <v>20</v>
          </cell>
        </row>
        <row r="277">
          <cell r="C277">
            <v>25</v>
          </cell>
        </row>
        <row r="278">
          <cell r="C278">
            <v>31.5</v>
          </cell>
        </row>
        <row r="279">
          <cell r="C279">
            <v>32</v>
          </cell>
        </row>
        <row r="280">
          <cell r="C280">
            <v>40</v>
          </cell>
        </row>
        <row r="281">
          <cell r="C281">
            <v>40.5</v>
          </cell>
        </row>
        <row r="282">
          <cell r="C282">
            <v>60</v>
          </cell>
        </row>
        <row r="283">
          <cell r="C283">
            <v>63</v>
          </cell>
        </row>
        <row r="284">
          <cell r="C284">
            <v>75</v>
          </cell>
        </row>
        <row r="285">
          <cell r="C285">
            <v>80</v>
          </cell>
        </row>
        <row r="286">
          <cell r="C286">
            <v>100</v>
          </cell>
        </row>
        <row r="287">
          <cell r="C287">
            <v>125</v>
          </cell>
        </row>
        <row r="288">
          <cell r="C288">
            <v>160</v>
          </cell>
        </row>
        <row r="289">
          <cell r="C289">
            <v>200</v>
          </cell>
        </row>
        <row r="290">
          <cell r="C290">
            <v>225</v>
          </cell>
        </row>
        <row r="291">
          <cell r="C291">
            <v>240</v>
          </cell>
        </row>
        <row r="292">
          <cell r="C292">
            <v>250</v>
          </cell>
        </row>
        <row r="294">
          <cell r="C294" t="str">
            <v>ТМ-25/6</v>
          </cell>
        </row>
        <row r="295">
          <cell r="C295" t="str">
            <v>ТМ-40/6</v>
          </cell>
        </row>
        <row r="296">
          <cell r="C296" t="str">
            <v>ТМ-63/6</v>
          </cell>
        </row>
        <row r="297">
          <cell r="C297" t="str">
            <v>ТМ-100/6</v>
          </cell>
        </row>
        <row r="298">
          <cell r="C298" t="str">
            <v>ТМ-160/6</v>
          </cell>
        </row>
        <row r="299">
          <cell r="C299" t="str">
            <v>ТМ-250/6</v>
          </cell>
        </row>
        <row r="300">
          <cell r="C300" t="str">
            <v>ТМ-315/6</v>
          </cell>
        </row>
        <row r="301">
          <cell r="C301" t="str">
            <v>ТМ-320/6</v>
          </cell>
        </row>
        <row r="302">
          <cell r="C302" t="str">
            <v>ТМ-400/6</v>
          </cell>
        </row>
        <row r="303">
          <cell r="C303" t="str">
            <v>ТМ-560/6</v>
          </cell>
        </row>
        <row r="304">
          <cell r="C304" t="str">
            <v>ТСМ-560/6</v>
          </cell>
        </row>
        <row r="305">
          <cell r="C305" t="str">
            <v>ТМ-630/6</v>
          </cell>
        </row>
        <row r="306">
          <cell r="C306" t="str">
            <v>ТМ-750/6</v>
          </cell>
        </row>
        <row r="307">
          <cell r="C307" t="str">
            <v xml:space="preserve">ТМ-1000/6 </v>
          </cell>
        </row>
        <row r="308">
          <cell r="C308" t="str">
            <v>ТМ-1000/10</v>
          </cell>
        </row>
        <row r="309">
          <cell r="C309" t="str">
            <v>ТМЗ-1000/6</v>
          </cell>
        </row>
        <row r="310">
          <cell r="C310" t="str">
            <v>ТМЗ-1000/10</v>
          </cell>
        </row>
        <row r="311">
          <cell r="C311" t="str">
            <v>ТМ-1800/10</v>
          </cell>
        </row>
        <row r="312">
          <cell r="C312" t="str">
            <v>ТМ-3200/10</v>
          </cell>
        </row>
        <row r="313">
          <cell r="C313" t="str">
            <v>ТМ-4000/6</v>
          </cell>
        </row>
        <row r="314">
          <cell r="C314" t="str">
            <v>ТМ-4000/10</v>
          </cell>
        </row>
        <row r="315">
          <cell r="C315" t="str">
            <v>ТДНС-16000/10/6</v>
          </cell>
        </row>
        <row r="316">
          <cell r="C316" t="str">
            <v>ТДНС-16000/20</v>
          </cell>
        </row>
        <row r="317">
          <cell r="C317" t="str">
            <v>ТМ-4000/35</v>
          </cell>
        </row>
        <row r="318">
          <cell r="C318" t="str">
            <v>ТМ-5600/35</v>
          </cell>
        </row>
        <row r="319">
          <cell r="C319" t="str">
            <v>ТМ-6300/35</v>
          </cell>
        </row>
        <row r="320">
          <cell r="C320" t="str">
            <v>ТМН-1600/35</v>
          </cell>
        </row>
        <row r="321">
          <cell r="C321" t="str">
            <v>ТМН-2500/35</v>
          </cell>
        </row>
        <row r="322">
          <cell r="C322" t="str">
            <v>ТМН-6300/35</v>
          </cell>
        </row>
        <row r="323">
          <cell r="C323" t="str">
            <v>ОД-10500/35</v>
          </cell>
        </row>
        <row r="324">
          <cell r="C324" t="str">
            <v>ТМ-10000/35</v>
          </cell>
        </row>
        <row r="325">
          <cell r="C325" t="str">
            <v>ТД-10000/35</v>
          </cell>
        </row>
        <row r="326">
          <cell r="C326" t="str">
            <v>ТДН-10000/35</v>
          </cell>
        </row>
        <row r="327">
          <cell r="C327" t="str">
            <v>ТДНС-10000/35</v>
          </cell>
        </row>
        <row r="328">
          <cell r="C328" t="str">
            <v>ТД-15000/35</v>
          </cell>
        </row>
        <row r="329">
          <cell r="C329" t="str">
            <v>ТДН-15000/35</v>
          </cell>
        </row>
        <row r="330">
          <cell r="C330" t="str">
            <v>ТДНС-16000/35</v>
          </cell>
        </row>
        <row r="331">
          <cell r="C331" t="str">
            <v>ТД-18000/35</v>
          </cell>
        </row>
        <row r="332">
          <cell r="C332" t="str">
            <v>ТРДНС-25000/35</v>
          </cell>
        </row>
        <row r="333">
          <cell r="C333" t="str">
            <v>ТД-31500/35</v>
          </cell>
        </row>
        <row r="334">
          <cell r="C334" t="str">
            <v>ТРДНС-32000/15</v>
          </cell>
        </row>
        <row r="335">
          <cell r="C335" t="str">
            <v>ТРДНС-32000/35</v>
          </cell>
        </row>
        <row r="336">
          <cell r="C336" t="str">
            <v>ТД-40500/35</v>
          </cell>
        </row>
        <row r="337">
          <cell r="C337" t="str">
            <v xml:space="preserve">ТРДН-40000/35 </v>
          </cell>
        </row>
        <row r="338">
          <cell r="C338" t="str">
            <v>ТРДНС-63000/35</v>
          </cell>
        </row>
        <row r="339">
          <cell r="C339" t="str">
            <v>ТД-75000/35</v>
          </cell>
        </row>
        <row r="340">
          <cell r="C340" t="str">
            <v>ОМТ-10500/110</v>
          </cell>
        </row>
        <row r="341">
          <cell r="C341" t="str">
            <v>ТМН-2500/110</v>
          </cell>
        </row>
        <row r="342">
          <cell r="C342" t="str">
            <v>ТДНГ-10000/110</v>
          </cell>
        </row>
        <row r="343">
          <cell r="C343" t="str">
            <v>ТДН-15000/110</v>
          </cell>
        </row>
        <row r="344">
          <cell r="C344" t="str">
            <v>ТДНГ-15000/110</v>
          </cell>
        </row>
        <row r="345">
          <cell r="C345" t="str">
            <v xml:space="preserve">ТДН-16000/110 </v>
          </cell>
        </row>
        <row r="346">
          <cell r="C346" t="str">
            <v>ТДНС-16000/110</v>
          </cell>
        </row>
        <row r="347">
          <cell r="C347" t="str">
            <v>ТДТН-16000/110</v>
          </cell>
        </row>
        <row r="348">
          <cell r="C348" t="str">
            <v>ТДНГУ-20000/110</v>
          </cell>
        </row>
        <row r="349">
          <cell r="C349" t="str">
            <v>ТДТГ-20000/110</v>
          </cell>
        </row>
        <row r="350">
          <cell r="C350" t="str">
            <v>ТДН-25000/110</v>
          </cell>
        </row>
        <row r="351">
          <cell r="C351" t="str">
            <v xml:space="preserve">ТРДН-25000/110 </v>
          </cell>
        </row>
        <row r="352">
          <cell r="C352" t="str">
            <v>ТРДНС-25000/110</v>
          </cell>
        </row>
        <row r="353">
          <cell r="C353" t="str">
            <v>ТДГ-31500/110</v>
          </cell>
        </row>
        <row r="354">
          <cell r="C354" t="str">
            <v>ТДНГ-31500/110</v>
          </cell>
        </row>
        <row r="355">
          <cell r="C355" t="str">
            <v>ТДТН-31500/110</v>
          </cell>
        </row>
        <row r="356">
          <cell r="C356" t="str">
            <v>ТДТНГ-31500/110</v>
          </cell>
        </row>
        <row r="357">
          <cell r="C357" t="str">
            <v>ТРДН-32000/110</v>
          </cell>
        </row>
        <row r="358">
          <cell r="C358" t="str">
            <v>ТРДН-40000/110</v>
          </cell>
        </row>
        <row r="359">
          <cell r="C359" t="str">
            <v>ТДТН-40000/110</v>
          </cell>
        </row>
        <row r="360">
          <cell r="C360" t="str">
            <v>ТРНДЦН-40000/110/6/6</v>
          </cell>
        </row>
        <row r="361">
          <cell r="C361" t="str">
            <v>ТРНДМЦМ-40000/25000/110</v>
          </cell>
        </row>
        <row r="362">
          <cell r="C362" t="str">
            <v>ТД-40500/110</v>
          </cell>
        </row>
        <row r="363">
          <cell r="C363" t="str">
            <v>ТДГ-40500/110</v>
          </cell>
        </row>
        <row r="364">
          <cell r="C364" t="str">
            <v>ТДНГУ-40500/110</v>
          </cell>
        </row>
        <row r="365">
          <cell r="C365" t="str">
            <v>ТДГ-60000/110</v>
          </cell>
        </row>
        <row r="366">
          <cell r="C366" t="str">
            <v>ТДН-63000/110</v>
          </cell>
        </row>
        <row r="367">
          <cell r="C367" t="str">
            <v>ТДНГ-63000/110</v>
          </cell>
        </row>
        <row r="368">
          <cell r="C368" t="str">
            <v>ТДНГУ-63000/110</v>
          </cell>
        </row>
        <row r="369">
          <cell r="C369" t="str">
            <v>ТДТН-63000/110</v>
          </cell>
        </row>
        <row r="370">
          <cell r="C370" t="str">
            <v>ТРДН-63000/110</v>
          </cell>
        </row>
        <row r="371">
          <cell r="C371" t="str">
            <v>ТРДЦН-63000/110</v>
          </cell>
        </row>
        <row r="372">
          <cell r="C372" t="str">
            <v>ТРНДЦН-63000/40000/110</v>
          </cell>
        </row>
        <row r="373">
          <cell r="C373" t="str">
            <v>ТД-75000/110</v>
          </cell>
        </row>
        <row r="374">
          <cell r="C374" t="str">
            <v>ТДГ-75000/110</v>
          </cell>
        </row>
        <row r="375">
          <cell r="C375" t="str">
            <v>ТДТН-75000/110</v>
          </cell>
        </row>
        <row r="376">
          <cell r="C376" t="str">
            <v xml:space="preserve">ТДТНГ-75000/110 </v>
          </cell>
        </row>
        <row r="377">
          <cell r="C377" t="str">
            <v>ТД-80000/110</v>
          </cell>
        </row>
        <row r="378">
          <cell r="C378" t="str">
            <v>ТДНГУ-80000/110</v>
          </cell>
        </row>
        <row r="379">
          <cell r="C379" t="str">
            <v>ТДТН-80000/110</v>
          </cell>
        </row>
        <row r="380">
          <cell r="C380" t="str">
            <v>ТДЦ-80000/110</v>
          </cell>
        </row>
        <row r="381">
          <cell r="C381" t="str">
            <v>ТРДН-80000/110</v>
          </cell>
        </row>
        <row r="382">
          <cell r="C382" t="str">
            <v>ТРДЦН-80000/110</v>
          </cell>
        </row>
        <row r="383">
          <cell r="C383" t="str">
            <v>ТДЦ-100000/110</v>
          </cell>
        </row>
        <row r="384">
          <cell r="C384" t="str">
            <v>ТДЦ-125000/110</v>
          </cell>
        </row>
        <row r="385">
          <cell r="C385" t="str">
            <v>ТДЦ-160000/110</v>
          </cell>
        </row>
        <row r="386">
          <cell r="C386" t="str">
            <v>ТДЦ-200000/110</v>
          </cell>
        </row>
        <row r="387">
          <cell r="C387" t="str">
            <v>ТДЦ-225000/110</v>
          </cell>
        </row>
        <row r="388">
          <cell r="C388" t="str">
            <v>ТДЦ-250000/110</v>
          </cell>
        </row>
        <row r="389">
          <cell r="C389" t="str">
            <v>ТРДН-32000/220</v>
          </cell>
        </row>
        <row r="390">
          <cell r="C390" t="str">
            <v>ТД-80000/220</v>
          </cell>
        </row>
        <row r="391">
          <cell r="C391" t="str">
            <v>ТДЦ-200000/220</v>
          </cell>
        </row>
        <row r="392">
          <cell r="C392" t="str">
            <v>ТДЦ-250000/220</v>
          </cell>
        </row>
        <row r="393">
          <cell r="C393" t="str">
            <v>АТДЦТН-200000/220/110/15</v>
          </cell>
        </row>
        <row r="394">
          <cell r="C394" t="str">
            <v>АТДЦТН-200000/220/110/10</v>
          </cell>
        </row>
        <row r="395">
          <cell r="C395" t="str">
            <v>АТДЦТН-240000/220/110/10</v>
          </cell>
        </row>
        <row r="396">
          <cell r="C396" t="str">
            <v>АТДЦТН-250000/220/110/10</v>
          </cell>
        </row>
        <row r="397">
          <cell r="C397" t="str">
            <v>ТСМ-560/6</v>
          </cell>
        </row>
        <row r="398">
          <cell r="C398" t="str">
            <v>ТСЗ-630/10</v>
          </cell>
        </row>
        <row r="399">
          <cell r="C399" t="str">
            <v>ТСЗА-630/10</v>
          </cell>
        </row>
        <row r="400">
          <cell r="C400" t="str">
            <v>ТС-750/6</v>
          </cell>
        </row>
        <row r="401">
          <cell r="C401" t="str">
            <v>ТСЗСУ-1000/10</v>
          </cell>
        </row>
        <row r="402">
          <cell r="C402" t="str">
            <v>DTRV-1000/6 (Gardelahmeir)</v>
          </cell>
        </row>
        <row r="403">
          <cell r="C403" t="str">
            <v>General Electric-10500/110/10</v>
          </cell>
        </row>
        <row r="404">
          <cell r="C404" t="str">
            <v>TCZ8-76, 40 МВА 110/6 (Метрополитен-Виккерс)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_Бээ"/>
      <sheetName val="5_Бм"/>
      <sheetName val="Лист4"/>
      <sheetName val="ПБ на 2018"/>
      <sheetName val="НВВ"/>
      <sheetName val="15_См"/>
      <sheetName val="Расч числ.ЦОТЭнерго"/>
      <sheetName val="Расчет числ-ти"/>
      <sheetName val="2.1"/>
      <sheetName val="2.2"/>
      <sheetName val="2.1.ДЭиТ"/>
      <sheetName val="2.2.ДЭиТ"/>
      <sheetName val="ЛЭП"/>
      <sheetName val="ТР-ры"/>
      <sheetName val="СИЗ"/>
      <sheetName val="Расчет потерь2018"/>
      <sheetName val="Расчет потерь 674"/>
      <sheetName val="Аренда ЭСХ"/>
      <sheetName val="Мебель"/>
      <sheetName val="Оргтехника"/>
      <sheetName val="Аварийный запас"/>
      <sheetName val="Комм.усл"/>
      <sheetName val="Интернет, телефон"/>
      <sheetName val="Канцтовары"/>
      <sheetName val="Метрология"/>
      <sheetName val="Програмные продукты"/>
    </sheetNames>
    <sheetDataSet>
      <sheetData sheetId="0">
        <row r="2">
          <cell r="P2" t="str">
            <v>2015 г.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3">
          <cell r="F23">
            <v>6.2996794375000009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_Бээ"/>
      <sheetName val="5_Бм"/>
      <sheetName val="ПБ на 2018"/>
      <sheetName val="ПБ на 2019"/>
      <sheetName val="ПБ на 2020 год"/>
      <sheetName val="15_См"/>
      <sheetName val="Долгосрочка"/>
      <sheetName val="Расч числ.ЦОТЭнерго"/>
      <sheetName val="Расчет числ-ти 68 приказ"/>
      <sheetName val="Корр план факт2018"/>
      <sheetName val="Расчет68_2019"/>
      <sheetName val="ЦОТ на 2019"/>
      <sheetName val="2.1"/>
      <sheetName val="2.2"/>
      <sheetName val="2.1.2019"/>
      <sheetName val="2.2.2019"/>
      <sheetName val="2.1.2020"/>
      <sheetName val="2.2.2020"/>
      <sheetName val="ЛЭП 2019"/>
      <sheetName val="ТР2019"/>
      <sheetName val="Спецтехника2019"/>
      <sheetName val="Оборудование2019"/>
      <sheetName val="Техосвидет2019"/>
      <sheetName val="Трансформаторы"/>
      <sheetName val="ЛЭП"/>
      <sheetName val="Канцтов2019"/>
      <sheetName val="Транспорт"/>
      <sheetName val="Мебель 2019"/>
      <sheetName val="Мебель"/>
      <sheetName val="Оргтехника"/>
      <sheetName val="Оргтех2019"/>
      <sheetName val="Авар.запас"/>
      <sheetName val="СИЗ"/>
      <sheetName val="Расчет потерь2018"/>
      <sheetName val="Потери_2019"/>
      <sheetName val="Аренда ЭСХ"/>
      <sheetName val="ЛЭП 2020"/>
      <sheetName val="ТР2020"/>
      <sheetName val="Амортизация 2020"/>
      <sheetName val="Факт аренда2018"/>
      <sheetName val="Аренда ЭСХ 2019"/>
      <sheetName val="Комм.усл"/>
      <sheetName val="Услуги связи"/>
      <sheetName val="Юрид.усл."/>
      <sheetName val="Почт.услуги"/>
      <sheetName val="Канцтовары"/>
      <sheetName val="Програмные продукты"/>
      <sheetName val="Метрология"/>
      <sheetName val="Материалы по смете"/>
      <sheetName val="Индивид."/>
      <sheetName val="НВВ Потери"/>
      <sheetName val="ПО"/>
      <sheetName val="Потери"/>
      <sheetName val="Корр.выручки"/>
      <sheetName val="Индивид.тариф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>
            <v>6323.6231399999997</v>
          </cell>
        </row>
      </sheetData>
      <sheetData sheetId="10">
        <row r="71">
          <cell r="F71">
            <v>44</v>
          </cell>
        </row>
      </sheetData>
      <sheetData sheetId="11"/>
      <sheetData sheetId="12"/>
      <sheetData sheetId="13">
        <row r="59">
          <cell r="J59">
            <v>557.48630000000003</v>
          </cell>
        </row>
      </sheetData>
      <sheetData sheetId="14"/>
      <sheetData sheetId="15">
        <row r="59">
          <cell r="J59">
            <v>1484.4486000000002</v>
          </cell>
        </row>
      </sheetData>
      <sheetData sheetId="16"/>
      <sheetData sheetId="17">
        <row r="59">
          <cell r="J59">
            <v>1841.5486000000001</v>
          </cell>
        </row>
      </sheetData>
      <sheetData sheetId="18"/>
      <sheetData sheetId="19"/>
      <sheetData sheetId="20"/>
      <sheetData sheetId="21">
        <row r="42">
          <cell r="H42">
            <v>172.88898305084746</v>
          </cell>
        </row>
      </sheetData>
      <sheetData sheetId="22">
        <row r="13">
          <cell r="E13">
            <v>103.58369999999999</v>
          </cell>
        </row>
      </sheetData>
      <sheetData sheetId="23"/>
      <sheetData sheetId="24"/>
      <sheetData sheetId="25"/>
      <sheetData sheetId="26">
        <row r="32">
          <cell r="C32">
            <v>1096908.9764666664</v>
          </cell>
        </row>
      </sheetData>
      <sheetData sheetId="27">
        <row r="27">
          <cell r="E27">
            <v>236816.0074124294</v>
          </cell>
        </row>
      </sheetData>
      <sheetData sheetId="28"/>
      <sheetData sheetId="29"/>
      <sheetData sheetId="30">
        <row r="19">
          <cell r="E19">
            <v>687200.24106666667</v>
          </cell>
        </row>
      </sheetData>
      <sheetData sheetId="31">
        <row r="16">
          <cell r="F16">
            <v>4534.6129240000009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8">
          <cell r="K58">
            <v>1096.5270584865125</v>
          </cell>
        </row>
        <row r="64">
          <cell r="I64">
            <v>19.385219254507454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">
          <cell r="J5">
            <v>3128.7856335239894</v>
          </cell>
        </row>
      </sheetData>
      <sheetData sheetId="51">
        <row r="19">
          <cell r="F19">
            <v>959902.06670138973</v>
          </cell>
        </row>
      </sheetData>
      <sheetData sheetId="52"/>
      <sheetData sheetId="53">
        <row r="17">
          <cell r="M17">
            <v>-694.89752266423602</v>
          </cell>
        </row>
      </sheetData>
      <sheetData sheetId="5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_Бээ"/>
      <sheetName val="5_Бм"/>
      <sheetName val="ПБ на 2018"/>
      <sheetName val="ПБ на 2019"/>
      <sheetName val="15_См"/>
      <sheetName val="Долгосрочка"/>
      <sheetName val="Расч числ.ЦОТЭнерго"/>
      <sheetName val="Расчет числ-ти 68 приказ"/>
      <sheetName val="Расчет68_2019"/>
      <sheetName val="ЦОТ на 2019"/>
      <sheetName val="2.1"/>
      <sheetName val="2.2"/>
      <sheetName val="2.1.2019"/>
      <sheetName val="2.2.2019"/>
      <sheetName val="ЛЭП 2019"/>
      <sheetName val="ТР2019"/>
      <sheetName val="Спецтехника2019"/>
      <sheetName val="Оборудование2019"/>
      <sheetName val="Техосвидет2019"/>
      <sheetName val="Трансформаторы"/>
      <sheetName val="ЛЭП"/>
      <sheetName val="Канцтов2019"/>
      <sheetName val="Транспорт"/>
      <sheetName val="Мебель 2019"/>
      <sheetName val="Мебель"/>
      <sheetName val="Оргтехника"/>
      <sheetName val="Оргтех2019"/>
      <sheetName val="Авар.запас"/>
      <sheetName val="СИЗ"/>
      <sheetName val="Расчет потерь2018"/>
      <sheetName val="Потери_2019"/>
      <sheetName val="Аренда ЭСХ"/>
      <sheetName val="Аренда ЭСХ 2019"/>
      <sheetName val="Комм.усл"/>
      <sheetName val="Услуги связи"/>
      <sheetName val="Юрид.усл."/>
      <sheetName val="Почт.услуги"/>
      <sheetName val="Канцтовары"/>
      <sheetName val="Програмные продукты"/>
      <sheetName val="Метрология"/>
      <sheetName val="Материалы по смете"/>
      <sheetName val="Индивид."/>
      <sheetName val="НВВ Потери"/>
      <sheetName val="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5">
          <cell r="H65">
            <v>18.3064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BM155"/>
  <sheetViews>
    <sheetView tabSelected="1" topLeftCell="A148" zoomScale="85" zoomScaleNormal="85" workbookViewId="0">
      <selection activeCell="BI174" sqref="BI174"/>
    </sheetView>
  </sheetViews>
  <sheetFormatPr defaultColWidth="1.42578125" defaultRowHeight="15"/>
  <cols>
    <col min="1" max="33" width="1.42578125" style="1"/>
    <col min="34" max="34" width="5.42578125" style="1" customWidth="1"/>
    <col min="35" max="40" width="1.42578125" style="1"/>
    <col min="41" max="41" width="1.42578125" style="1" customWidth="1"/>
    <col min="42" max="43" width="1.42578125" style="1"/>
    <col min="44" max="44" width="1.42578125" style="1" customWidth="1"/>
    <col min="45" max="49" width="1.42578125" style="1"/>
    <col min="50" max="50" width="1.42578125" style="1" customWidth="1"/>
    <col min="51" max="62" width="1.42578125" style="1"/>
    <col min="63" max="64" width="1.42578125" style="1" customWidth="1"/>
    <col min="65" max="65" width="1.85546875" style="1" customWidth="1"/>
    <col min="66" max="16384" width="1.42578125" style="1"/>
  </cols>
  <sheetData>
    <row r="1" spans="2:65" s="3" customFormat="1" ht="11.25">
      <c r="BM1" s="2" t="s">
        <v>160</v>
      </c>
    </row>
    <row r="2" spans="2:65" s="3" customFormat="1" ht="11.25">
      <c r="BM2" s="2" t="s">
        <v>0</v>
      </c>
    </row>
    <row r="3" spans="2:65" s="3" customFormat="1" ht="11.25">
      <c r="BM3" s="2" t="s">
        <v>14</v>
      </c>
    </row>
    <row r="4" spans="2:65" s="5" customFormat="1" ht="15.75"/>
    <row r="5" spans="2:65" s="5" customFormat="1" ht="15.75"/>
    <row r="6" spans="2:65" s="4" customFormat="1" ht="18.75">
      <c r="B6" s="339" t="s">
        <v>15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</row>
    <row r="7" spans="2:65" s="4" customFormat="1" ht="18.75">
      <c r="B7" s="339" t="s">
        <v>1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</row>
    <row r="8" spans="2:65" s="4" customFormat="1" ht="18.75">
      <c r="B8" s="339" t="s">
        <v>16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</row>
    <row r="9" spans="2:65" s="4" customFormat="1" ht="18.75">
      <c r="B9" s="339" t="s">
        <v>131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</row>
    <row r="10" spans="2:65" s="4" customFormat="1" ht="18.75">
      <c r="B10" s="339" t="s">
        <v>132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</row>
    <row r="11" spans="2:65" s="5" customFormat="1" ht="15.75"/>
    <row r="12" spans="2:65" s="5" customFormat="1" ht="15.75"/>
    <row r="13" spans="2:65" s="6" customFormat="1" ht="15.75">
      <c r="C13" s="7" t="s">
        <v>17</v>
      </c>
      <c r="W13" s="346" t="s">
        <v>203</v>
      </c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</row>
    <row r="14" spans="2:65" s="6" customFormat="1" ht="15.75">
      <c r="C14" s="7" t="s">
        <v>18</v>
      </c>
      <c r="G14" s="342" t="s">
        <v>204</v>
      </c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</row>
    <row r="15" spans="2:65" s="6" customFormat="1" ht="15.75">
      <c r="C15" s="7" t="s">
        <v>19</v>
      </c>
      <c r="G15" s="343" t="s">
        <v>163</v>
      </c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</row>
    <row r="16" spans="2:65" s="6" customFormat="1" ht="15.75">
      <c r="C16" s="7" t="s">
        <v>20</v>
      </c>
      <c r="AD16" s="344" t="s">
        <v>314</v>
      </c>
      <c r="AE16" s="344"/>
      <c r="AF16" s="344"/>
      <c r="AG16" s="344"/>
      <c r="AH16" s="344"/>
      <c r="AI16" s="344"/>
      <c r="AJ16" s="345" t="s">
        <v>21</v>
      </c>
      <c r="AK16" s="345"/>
      <c r="AL16" s="344" t="s">
        <v>315</v>
      </c>
      <c r="AM16" s="344"/>
      <c r="AN16" s="344"/>
      <c r="AO16" s="344"/>
      <c r="AP16" s="344"/>
      <c r="AQ16" s="344"/>
      <c r="AR16" s="7" t="s">
        <v>22</v>
      </c>
    </row>
    <row r="17" spans="2:65" s="5" customFormat="1" ht="15.75"/>
    <row r="18" spans="2:65" s="8" customFormat="1" ht="12.75">
      <c r="B18" s="340" t="s">
        <v>2</v>
      </c>
      <c r="C18" s="340"/>
      <c r="D18" s="340"/>
      <c r="E18" s="340"/>
      <c r="F18" s="340"/>
      <c r="G18" s="340"/>
      <c r="H18" s="340" t="s">
        <v>3</v>
      </c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 t="s">
        <v>4</v>
      </c>
      <c r="AJ18" s="340"/>
      <c r="AK18" s="340"/>
      <c r="AL18" s="340"/>
      <c r="AM18" s="340"/>
      <c r="AN18" s="340"/>
      <c r="AO18" s="302">
        <v>2020</v>
      </c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40" t="s">
        <v>74</v>
      </c>
      <c r="BH18" s="340"/>
      <c r="BI18" s="340"/>
      <c r="BJ18" s="340"/>
      <c r="BK18" s="340"/>
      <c r="BL18" s="340"/>
      <c r="BM18" s="340"/>
    </row>
    <row r="19" spans="2:65" s="8" customFormat="1" ht="12.75" customHeight="1"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461" t="s">
        <v>316</v>
      </c>
      <c r="AP19" s="462"/>
      <c r="AQ19" s="462"/>
      <c r="AR19" s="462"/>
      <c r="AS19" s="462"/>
      <c r="AT19" s="462"/>
      <c r="AU19" s="462"/>
      <c r="AV19" s="462"/>
      <c r="AW19" s="463"/>
      <c r="AX19" s="461" t="s">
        <v>317</v>
      </c>
      <c r="AY19" s="462"/>
      <c r="AZ19" s="462"/>
      <c r="BA19" s="462"/>
      <c r="BB19" s="462"/>
      <c r="BC19" s="462"/>
      <c r="BD19" s="462"/>
      <c r="BE19" s="462"/>
      <c r="BF19" s="463"/>
      <c r="BG19" s="341" t="s">
        <v>318</v>
      </c>
      <c r="BH19" s="341"/>
      <c r="BI19" s="341"/>
      <c r="BJ19" s="341"/>
      <c r="BK19" s="341"/>
      <c r="BL19" s="341"/>
      <c r="BM19" s="341"/>
    </row>
    <row r="20" spans="2:65" s="8" customFormat="1" ht="15" customHeight="1">
      <c r="B20" s="334" t="s">
        <v>23</v>
      </c>
      <c r="C20" s="334"/>
      <c r="D20" s="334"/>
      <c r="E20" s="334"/>
      <c r="F20" s="334"/>
      <c r="G20" s="334"/>
      <c r="H20" s="333" t="s">
        <v>24</v>
      </c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47" t="s">
        <v>89</v>
      </c>
      <c r="AJ20" s="347"/>
      <c r="AK20" s="347"/>
      <c r="AL20" s="347"/>
      <c r="AM20" s="347"/>
      <c r="AN20" s="347"/>
      <c r="AO20" s="461" t="s">
        <v>89</v>
      </c>
      <c r="AP20" s="462"/>
      <c r="AQ20" s="462"/>
      <c r="AR20" s="462"/>
      <c r="AS20" s="462"/>
      <c r="AT20" s="462"/>
      <c r="AU20" s="462"/>
      <c r="AV20" s="462"/>
      <c r="AW20" s="463"/>
      <c r="AX20" s="461" t="s">
        <v>89</v>
      </c>
      <c r="AY20" s="462"/>
      <c r="AZ20" s="462"/>
      <c r="BA20" s="462"/>
      <c r="BB20" s="462"/>
      <c r="BC20" s="462"/>
      <c r="BD20" s="462"/>
      <c r="BE20" s="462"/>
      <c r="BF20" s="463"/>
      <c r="BG20" s="334" t="s">
        <v>89</v>
      </c>
      <c r="BH20" s="334"/>
      <c r="BI20" s="334"/>
      <c r="BJ20" s="334"/>
      <c r="BK20" s="334"/>
      <c r="BL20" s="334"/>
      <c r="BM20" s="334"/>
    </row>
    <row r="21" spans="2:65" s="8" customFormat="1" ht="12.75">
      <c r="B21" s="293" t="s">
        <v>25</v>
      </c>
      <c r="C21" s="294"/>
      <c r="D21" s="294"/>
      <c r="E21" s="294"/>
      <c r="F21" s="294"/>
      <c r="G21" s="295"/>
      <c r="H21" s="320" t="s">
        <v>6</v>
      </c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03" t="s">
        <v>5</v>
      </c>
      <c r="AJ21" s="304"/>
      <c r="AK21" s="304"/>
      <c r="AL21" s="304"/>
      <c r="AM21" s="304"/>
      <c r="AN21" s="305"/>
      <c r="AO21" s="324">
        <v>38629.703020502493</v>
      </c>
      <c r="AP21" s="325"/>
      <c r="AQ21" s="325"/>
      <c r="AR21" s="325"/>
      <c r="AS21" s="325"/>
      <c r="AT21" s="325"/>
      <c r="AU21" s="325"/>
      <c r="AV21" s="325"/>
      <c r="AW21" s="326"/>
      <c r="AX21" s="324">
        <v>45221.107546426123</v>
      </c>
      <c r="AY21" s="325"/>
      <c r="AZ21" s="325"/>
      <c r="BA21" s="325"/>
      <c r="BB21" s="325"/>
      <c r="BC21" s="325"/>
      <c r="BD21" s="325"/>
      <c r="BE21" s="325"/>
      <c r="BF21" s="326"/>
      <c r="BG21" s="409"/>
      <c r="BH21" s="410"/>
      <c r="BI21" s="410"/>
      <c r="BJ21" s="410"/>
      <c r="BK21" s="410"/>
      <c r="BL21" s="410"/>
      <c r="BM21" s="411"/>
    </row>
    <row r="22" spans="2:65" s="8" customFormat="1" ht="12.75">
      <c r="B22" s="296"/>
      <c r="C22" s="297"/>
      <c r="D22" s="297"/>
      <c r="E22" s="297"/>
      <c r="F22" s="297"/>
      <c r="G22" s="298"/>
      <c r="H22" s="333" t="s">
        <v>133</v>
      </c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09"/>
      <c r="AJ22" s="310"/>
      <c r="AK22" s="310"/>
      <c r="AL22" s="310"/>
      <c r="AM22" s="310"/>
      <c r="AN22" s="311"/>
      <c r="AO22" s="330"/>
      <c r="AP22" s="331"/>
      <c r="AQ22" s="331"/>
      <c r="AR22" s="331"/>
      <c r="AS22" s="331"/>
      <c r="AT22" s="331"/>
      <c r="AU22" s="331"/>
      <c r="AV22" s="331"/>
      <c r="AW22" s="332"/>
      <c r="AX22" s="330"/>
      <c r="AY22" s="331"/>
      <c r="AZ22" s="331"/>
      <c r="BA22" s="331"/>
      <c r="BB22" s="331"/>
      <c r="BC22" s="331"/>
      <c r="BD22" s="331"/>
      <c r="BE22" s="331"/>
      <c r="BF22" s="332"/>
      <c r="BG22" s="412"/>
      <c r="BH22" s="413"/>
      <c r="BI22" s="413"/>
      <c r="BJ22" s="413"/>
      <c r="BK22" s="413"/>
      <c r="BL22" s="413"/>
      <c r="BM22" s="414"/>
    </row>
    <row r="23" spans="2:65" s="8" customFormat="1" ht="15" customHeight="1">
      <c r="B23" s="348" t="s">
        <v>26</v>
      </c>
      <c r="C23" s="349"/>
      <c r="D23" s="349"/>
      <c r="E23" s="349"/>
      <c r="F23" s="349"/>
      <c r="G23" s="350"/>
      <c r="H23" s="320" t="s">
        <v>134</v>
      </c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93" t="s">
        <v>5</v>
      </c>
      <c r="AJ23" s="394"/>
      <c r="AK23" s="394"/>
      <c r="AL23" s="394"/>
      <c r="AM23" s="394"/>
      <c r="AN23" s="395"/>
      <c r="AO23" s="458">
        <v>32576.827926146805</v>
      </c>
      <c r="AP23" s="459"/>
      <c r="AQ23" s="459"/>
      <c r="AR23" s="459"/>
      <c r="AS23" s="459"/>
      <c r="AT23" s="459"/>
      <c r="AU23" s="459"/>
      <c r="AV23" s="459"/>
      <c r="AW23" s="460"/>
      <c r="AX23" s="458">
        <v>32857.376826426123</v>
      </c>
      <c r="AY23" s="459"/>
      <c r="AZ23" s="459"/>
      <c r="BA23" s="459"/>
      <c r="BB23" s="459"/>
      <c r="BC23" s="459"/>
      <c r="BD23" s="459"/>
      <c r="BE23" s="459"/>
      <c r="BF23" s="460"/>
      <c r="BG23" s="415"/>
      <c r="BH23" s="416"/>
      <c r="BI23" s="416"/>
      <c r="BJ23" s="416"/>
      <c r="BK23" s="416"/>
      <c r="BL23" s="416"/>
      <c r="BM23" s="417"/>
    </row>
    <row r="24" spans="2:65" s="8" customFormat="1" ht="15" customHeight="1">
      <c r="B24" s="312" t="s">
        <v>27</v>
      </c>
      <c r="C24" s="312"/>
      <c r="D24" s="312"/>
      <c r="E24" s="312"/>
      <c r="F24" s="312"/>
      <c r="G24" s="312"/>
      <c r="H24" s="335" t="s">
        <v>7</v>
      </c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02" t="s">
        <v>5</v>
      </c>
      <c r="AJ24" s="302"/>
      <c r="AK24" s="302"/>
      <c r="AL24" s="302"/>
      <c r="AM24" s="302"/>
      <c r="AN24" s="302"/>
      <c r="AO24" s="458">
        <v>7203.6422297192839</v>
      </c>
      <c r="AP24" s="459"/>
      <c r="AQ24" s="459"/>
      <c r="AR24" s="459"/>
      <c r="AS24" s="459"/>
      <c r="AT24" s="459"/>
      <c r="AU24" s="459"/>
      <c r="AV24" s="459"/>
      <c r="AW24" s="460"/>
      <c r="AX24" s="458">
        <v>8261.9690300000002</v>
      </c>
      <c r="AY24" s="459"/>
      <c r="AZ24" s="459"/>
      <c r="BA24" s="459"/>
      <c r="BB24" s="459"/>
      <c r="BC24" s="459"/>
      <c r="BD24" s="459"/>
      <c r="BE24" s="459"/>
      <c r="BF24" s="460"/>
      <c r="BG24" s="418"/>
      <c r="BH24" s="418"/>
      <c r="BI24" s="418"/>
      <c r="BJ24" s="418"/>
      <c r="BK24" s="418"/>
      <c r="BL24" s="418"/>
      <c r="BM24" s="418"/>
    </row>
    <row r="25" spans="2:65" s="8" customFormat="1" ht="12" customHeight="1">
      <c r="B25" s="293" t="s">
        <v>28</v>
      </c>
      <c r="C25" s="294"/>
      <c r="D25" s="294"/>
      <c r="E25" s="294"/>
      <c r="F25" s="294"/>
      <c r="G25" s="295"/>
      <c r="H25" s="320" t="s">
        <v>29</v>
      </c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03" t="s">
        <v>5</v>
      </c>
      <c r="AJ25" s="304"/>
      <c r="AK25" s="304"/>
      <c r="AL25" s="304"/>
      <c r="AM25" s="304"/>
      <c r="AN25" s="305"/>
      <c r="AO25" s="324">
        <v>7081.4795951729102</v>
      </c>
      <c r="AP25" s="325"/>
      <c r="AQ25" s="325"/>
      <c r="AR25" s="325"/>
      <c r="AS25" s="325"/>
      <c r="AT25" s="325"/>
      <c r="AU25" s="325"/>
      <c r="AV25" s="325"/>
      <c r="AW25" s="326"/>
      <c r="AX25" s="354">
        <v>700.7</v>
      </c>
      <c r="AY25" s="355"/>
      <c r="AZ25" s="355"/>
      <c r="BA25" s="355"/>
      <c r="BB25" s="355"/>
      <c r="BC25" s="355"/>
      <c r="BD25" s="355"/>
      <c r="BE25" s="355"/>
      <c r="BF25" s="356"/>
      <c r="BG25" s="419"/>
      <c r="BH25" s="420"/>
      <c r="BI25" s="420"/>
      <c r="BJ25" s="420"/>
      <c r="BK25" s="420"/>
      <c r="BL25" s="420"/>
      <c r="BM25" s="421"/>
    </row>
    <row r="26" spans="2:65" s="8" customFormat="1" ht="12" customHeight="1">
      <c r="B26" s="296"/>
      <c r="C26" s="297"/>
      <c r="D26" s="297"/>
      <c r="E26" s="297"/>
      <c r="F26" s="297"/>
      <c r="G26" s="298"/>
      <c r="H26" s="292" t="s">
        <v>30</v>
      </c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309"/>
      <c r="AJ26" s="310"/>
      <c r="AK26" s="310"/>
      <c r="AL26" s="310"/>
      <c r="AM26" s="310"/>
      <c r="AN26" s="311"/>
      <c r="AO26" s="330"/>
      <c r="AP26" s="331"/>
      <c r="AQ26" s="331"/>
      <c r="AR26" s="331"/>
      <c r="AS26" s="331"/>
      <c r="AT26" s="331"/>
      <c r="AU26" s="331"/>
      <c r="AV26" s="331"/>
      <c r="AW26" s="332"/>
      <c r="AX26" s="357"/>
      <c r="AY26" s="358"/>
      <c r="AZ26" s="358"/>
      <c r="BA26" s="358"/>
      <c r="BB26" s="358"/>
      <c r="BC26" s="358"/>
      <c r="BD26" s="358"/>
      <c r="BE26" s="358"/>
      <c r="BF26" s="359"/>
      <c r="BG26" s="422"/>
      <c r="BH26" s="423"/>
      <c r="BI26" s="423"/>
      <c r="BJ26" s="423"/>
      <c r="BK26" s="423"/>
      <c r="BL26" s="423"/>
      <c r="BM26" s="424"/>
    </row>
    <row r="27" spans="2:65" s="8" customFormat="1" ht="15" customHeight="1">
      <c r="B27" s="334" t="s">
        <v>31</v>
      </c>
      <c r="C27" s="334"/>
      <c r="D27" s="334"/>
      <c r="E27" s="334"/>
      <c r="F27" s="334"/>
      <c r="G27" s="334"/>
      <c r="H27" s="333" t="s">
        <v>135</v>
      </c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47" t="s">
        <v>5</v>
      </c>
      <c r="AJ27" s="347"/>
      <c r="AK27" s="347"/>
      <c r="AL27" s="347"/>
      <c r="AM27" s="347"/>
      <c r="AN27" s="347"/>
      <c r="AO27" s="458"/>
      <c r="AP27" s="459"/>
      <c r="AQ27" s="459"/>
      <c r="AR27" s="459"/>
      <c r="AS27" s="459"/>
      <c r="AT27" s="459"/>
      <c r="AU27" s="459"/>
      <c r="AV27" s="459"/>
      <c r="AW27" s="460"/>
      <c r="AX27" s="467"/>
      <c r="AY27" s="468"/>
      <c r="AZ27" s="468"/>
      <c r="BA27" s="468"/>
      <c r="BB27" s="468"/>
      <c r="BC27" s="468"/>
      <c r="BD27" s="468"/>
      <c r="BE27" s="468"/>
      <c r="BF27" s="469"/>
      <c r="BG27" s="425"/>
      <c r="BH27" s="425"/>
      <c r="BI27" s="425"/>
      <c r="BJ27" s="425"/>
      <c r="BK27" s="425"/>
      <c r="BL27" s="425"/>
      <c r="BM27" s="425"/>
    </row>
    <row r="28" spans="2:65" s="8" customFormat="1" ht="12.75">
      <c r="B28" s="293" t="s">
        <v>32</v>
      </c>
      <c r="C28" s="294"/>
      <c r="D28" s="294"/>
      <c r="E28" s="294"/>
      <c r="F28" s="294"/>
      <c r="G28" s="295"/>
      <c r="H28" s="320" t="s">
        <v>33</v>
      </c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03" t="s">
        <v>5</v>
      </c>
      <c r="AJ28" s="304"/>
      <c r="AK28" s="304"/>
      <c r="AL28" s="304"/>
      <c r="AM28" s="304"/>
      <c r="AN28" s="305"/>
      <c r="AO28" s="426">
        <v>122.16263454637354</v>
      </c>
      <c r="AP28" s="427"/>
      <c r="AQ28" s="427"/>
      <c r="AR28" s="427"/>
      <c r="AS28" s="427"/>
      <c r="AT28" s="427"/>
      <c r="AU28" s="427"/>
      <c r="AV28" s="427"/>
      <c r="AW28" s="428"/>
      <c r="AX28" s="324">
        <v>7561.2690300000004</v>
      </c>
      <c r="AY28" s="315"/>
      <c r="AZ28" s="315"/>
      <c r="BA28" s="315"/>
      <c r="BB28" s="315"/>
      <c r="BC28" s="315"/>
      <c r="BD28" s="315"/>
      <c r="BE28" s="315"/>
      <c r="BF28" s="316"/>
      <c r="BG28" s="409"/>
      <c r="BH28" s="410"/>
      <c r="BI28" s="410"/>
      <c r="BJ28" s="410"/>
      <c r="BK28" s="410"/>
      <c r="BL28" s="410"/>
      <c r="BM28" s="411"/>
    </row>
    <row r="29" spans="2:65" s="8" customFormat="1" ht="13.5" customHeight="1">
      <c r="B29" s="299"/>
      <c r="C29" s="300"/>
      <c r="D29" s="300"/>
      <c r="E29" s="300"/>
      <c r="F29" s="300"/>
      <c r="G29" s="301"/>
      <c r="H29" s="333" t="s">
        <v>34</v>
      </c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06"/>
      <c r="AJ29" s="307"/>
      <c r="AK29" s="307"/>
      <c r="AL29" s="307"/>
      <c r="AM29" s="307"/>
      <c r="AN29" s="308"/>
      <c r="AO29" s="429"/>
      <c r="AP29" s="430"/>
      <c r="AQ29" s="430"/>
      <c r="AR29" s="430"/>
      <c r="AS29" s="430"/>
      <c r="AT29" s="430"/>
      <c r="AU29" s="430"/>
      <c r="AV29" s="430"/>
      <c r="AW29" s="431"/>
      <c r="AX29" s="321"/>
      <c r="AY29" s="322"/>
      <c r="AZ29" s="322"/>
      <c r="BA29" s="322"/>
      <c r="BB29" s="322"/>
      <c r="BC29" s="322"/>
      <c r="BD29" s="322"/>
      <c r="BE29" s="322"/>
      <c r="BF29" s="323"/>
      <c r="BG29" s="432"/>
      <c r="BH29" s="433"/>
      <c r="BI29" s="433"/>
      <c r="BJ29" s="433"/>
      <c r="BK29" s="433"/>
      <c r="BL29" s="433"/>
      <c r="BM29" s="434"/>
    </row>
    <row r="30" spans="2:65" s="8" customFormat="1" ht="12.75">
      <c r="B30" s="299"/>
      <c r="C30" s="300"/>
      <c r="D30" s="300"/>
      <c r="E30" s="300"/>
      <c r="F30" s="300"/>
      <c r="G30" s="301"/>
      <c r="H30" s="333" t="s">
        <v>35</v>
      </c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06"/>
      <c r="AJ30" s="307"/>
      <c r="AK30" s="307"/>
      <c r="AL30" s="307"/>
      <c r="AM30" s="307"/>
      <c r="AN30" s="308"/>
      <c r="AO30" s="429"/>
      <c r="AP30" s="430"/>
      <c r="AQ30" s="430"/>
      <c r="AR30" s="430"/>
      <c r="AS30" s="430"/>
      <c r="AT30" s="430"/>
      <c r="AU30" s="430"/>
      <c r="AV30" s="430"/>
      <c r="AW30" s="431"/>
      <c r="AX30" s="321"/>
      <c r="AY30" s="322"/>
      <c r="AZ30" s="322"/>
      <c r="BA30" s="322"/>
      <c r="BB30" s="322"/>
      <c r="BC30" s="322"/>
      <c r="BD30" s="322"/>
      <c r="BE30" s="322"/>
      <c r="BF30" s="323"/>
      <c r="BG30" s="432"/>
      <c r="BH30" s="433"/>
      <c r="BI30" s="433"/>
      <c r="BJ30" s="433"/>
      <c r="BK30" s="433"/>
      <c r="BL30" s="433"/>
      <c r="BM30" s="434"/>
    </row>
    <row r="31" spans="2:65" s="8" customFormat="1" ht="12.75">
      <c r="B31" s="296"/>
      <c r="C31" s="297"/>
      <c r="D31" s="297"/>
      <c r="E31" s="297"/>
      <c r="F31" s="297"/>
      <c r="G31" s="298"/>
      <c r="H31" s="292" t="s">
        <v>36</v>
      </c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309"/>
      <c r="AJ31" s="310"/>
      <c r="AK31" s="310"/>
      <c r="AL31" s="310"/>
      <c r="AM31" s="310"/>
      <c r="AN31" s="311"/>
      <c r="AO31" s="435"/>
      <c r="AP31" s="436"/>
      <c r="AQ31" s="436"/>
      <c r="AR31" s="436"/>
      <c r="AS31" s="436"/>
      <c r="AT31" s="436"/>
      <c r="AU31" s="436"/>
      <c r="AV31" s="436"/>
      <c r="AW31" s="437"/>
      <c r="AX31" s="317"/>
      <c r="AY31" s="318"/>
      <c r="AZ31" s="318"/>
      <c r="BA31" s="318"/>
      <c r="BB31" s="318"/>
      <c r="BC31" s="318"/>
      <c r="BD31" s="318"/>
      <c r="BE31" s="318"/>
      <c r="BF31" s="319"/>
      <c r="BG31" s="412"/>
      <c r="BH31" s="413"/>
      <c r="BI31" s="413"/>
      <c r="BJ31" s="413"/>
      <c r="BK31" s="413"/>
      <c r="BL31" s="413"/>
      <c r="BM31" s="414"/>
    </row>
    <row r="32" spans="2:65" s="8" customFormat="1" ht="15" customHeight="1">
      <c r="B32" s="334" t="s">
        <v>37</v>
      </c>
      <c r="C32" s="334"/>
      <c r="D32" s="334"/>
      <c r="E32" s="334"/>
      <c r="F32" s="334"/>
      <c r="G32" s="334"/>
      <c r="H32" s="333" t="s">
        <v>8</v>
      </c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47" t="s">
        <v>5</v>
      </c>
      <c r="AJ32" s="347"/>
      <c r="AK32" s="347"/>
      <c r="AL32" s="347"/>
      <c r="AM32" s="347"/>
      <c r="AN32" s="347"/>
      <c r="AO32" s="458"/>
      <c r="AP32" s="459"/>
      <c r="AQ32" s="459"/>
      <c r="AR32" s="459"/>
      <c r="AS32" s="459"/>
      <c r="AT32" s="459"/>
      <c r="AU32" s="459"/>
      <c r="AV32" s="459"/>
      <c r="AW32" s="460"/>
      <c r="AX32" s="458">
        <v>3342.828</v>
      </c>
      <c r="AY32" s="459"/>
      <c r="AZ32" s="459"/>
      <c r="BA32" s="459"/>
      <c r="BB32" s="459"/>
      <c r="BC32" s="459"/>
      <c r="BD32" s="459"/>
      <c r="BE32" s="459"/>
      <c r="BF32" s="460"/>
      <c r="BG32" s="425"/>
      <c r="BH32" s="425"/>
      <c r="BI32" s="425"/>
      <c r="BJ32" s="425"/>
      <c r="BK32" s="425"/>
      <c r="BL32" s="425"/>
      <c r="BM32" s="425"/>
    </row>
    <row r="33" spans="2:65" s="8" customFormat="1" ht="15" customHeight="1">
      <c r="B33" s="312" t="s">
        <v>38</v>
      </c>
      <c r="C33" s="312"/>
      <c r="D33" s="312"/>
      <c r="E33" s="312"/>
      <c r="F33" s="312"/>
      <c r="G33" s="312"/>
      <c r="H33" s="335" t="s">
        <v>39</v>
      </c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02" t="s">
        <v>5</v>
      </c>
      <c r="AJ33" s="302"/>
      <c r="AK33" s="302"/>
      <c r="AL33" s="302"/>
      <c r="AM33" s="302"/>
      <c r="AN33" s="302"/>
      <c r="AO33" s="458">
        <v>20487.905652274185</v>
      </c>
      <c r="AP33" s="459"/>
      <c r="AQ33" s="459"/>
      <c r="AR33" s="459"/>
      <c r="AS33" s="459"/>
      <c r="AT33" s="459"/>
      <c r="AU33" s="459"/>
      <c r="AV33" s="459"/>
      <c r="AW33" s="460"/>
      <c r="AX33" s="458">
        <v>21736.47694</v>
      </c>
      <c r="AY33" s="459"/>
      <c r="AZ33" s="459"/>
      <c r="BA33" s="459"/>
      <c r="BB33" s="459"/>
      <c r="BC33" s="459"/>
      <c r="BD33" s="459"/>
      <c r="BE33" s="459"/>
      <c r="BF33" s="460"/>
      <c r="BG33" s="418"/>
      <c r="BH33" s="418"/>
      <c r="BI33" s="418"/>
      <c r="BJ33" s="418"/>
      <c r="BK33" s="418"/>
      <c r="BL33" s="418"/>
      <c r="BM33" s="418"/>
    </row>
    <row r="34" spans="2:65" s="8" customFormat="1" ht="15" customHeight="1">
      <c r="B34" s="312" t="s">
        <v>40</v>
      </c>
      <c r="C34" s="312"/>
      <c r="D34" s="312"/>
      <c r="E34" s="312"/>
      <c r="F34" s="312"/>
      <c r="G34" s="312"/>
      <c r="H34" s="335" t="s">
        <v>8</v>
      </c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02" t="s">
        <v>5</v>
      </c>
      <c r="AJ34" s="302"/>
      <c r="AK34" s="302"/>
      <c r="AL34" s="302"/>
      <c r="AM34" s="302"/>
      <c r="AN34" s="302"/>
      <c r="AO34" s="458"/>
      <c r="AP34" s="459"/>
      <c r="AQ34" s="459"/>
      <c r="AR34" s="459"/>
      <c r="AS34" s="459"/>
      <c r="AT34" s="459"/>
      <c r="AU34" s="459"/>
      <c r="AV34" s="459"/>
      <c r="AW34" s="460"/>
      <c r="AX34" s="467"/>
      <c r="AY34" s="468"/>
      <c r="AZ34" s="468"/>
      <c r="BA34" s="468"/>
      <c r="BB34" s="468"/>
      <c r="BC34" s="468"/>
      <c r="BD34" s="468"/>
      <c r="BE34" s="468"/>
      <c r="BF34" s="469"/>
      <c r="BG34" s="418"/>
      <c r="BH34" s="418"/>
      <c r="BI34" s="418"/>
      <c r="BJ34" s="418"/>
      <c r="BK34" s="418"/>
      <c r="BL34" s="418"/>
      <c r="BM34" s="418"/>
    </row>
    <row r="35" spans="2:65" s="8" customFormat="1" ht="12.75">
      <c r="B35" s="293" t="s">
        <v>43</v>
      </c>
      <c r="C35" s="294"/>
      <c r="D35" s="294"/>
      <c r="E35" s="294"/>
      <c r="F35" s="294"/>
      <c r="G35" s="295"/>
      <c r="H35" s="320" t="s">
        <v>136</v>
      </c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03" t="s">
        <v>5</v>
      </c>
      <c r="AJ35" s="304"/>
      <c r="AK35" s="304"/>
      <c r="AL35" s="304"/>
      <c r="AM35" s="304"/>
      <c r="AN35" s="305"/>
      <c r="AO35" s="324">
        <v>4885.2800441533373</v>
      </c>
      <c r="AP35" s="325"/>
      <c r="AQ35" s="325"/>
      <c r="AR35" s="325"/>
      <c r="AS35" s="325"/>
      <c r="AT35" s="325"/>
      <c r="AU35" s="325"/>
      <c r="AV35" s="325"/>
      <c r="AW35" s="326"/>
      <c r="AX35" s="324">
        <v>2732.5023900000001</v>
      </c>
      <c r="AY35" s="325"/>
      <c r="AZ35" s="325"/>
      <c r="BA35" s="325"/>
      <c r="BB35" s="325"/>
      <c r="BC35" s="325"/>
      <c r="BD35" s="325"/>
      <c r="BE35" s="325"/>
      <c r="BF35" s="326"/>
      <c r="BG35" s="409"/>
      <c r="BH35" s="410"/>
      <c r="BI35" s="410"/>
      <c r="BJ35" s="410"/>
      <c r="BK35" s="410"/>
      <c r="BL35" s="410"/>
      <c r="BM35" s="411"/>
    </row>
    <row r="36" spans="2:65" s="8" customFormat="1" ht="12.75">
      <c r="B36" s="296"/>
      <c r="C36" s="297"/>
      <c r="D36" s="297"/>
      <c r="E36" s="297"/>
      <c r="F36" s="297"/>
      <c r="G36" s="298"/>
      <c r="H36" s="292" t="s">
        <v>41</v>
      </c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309"/>
      <c r="AJ36" s="310"/>
      <c r="AK36" s="310"/>
      <c r="AL36" s="310"/>
      <c r="AM36" s="310"/>
      <c r="AN36" s="311"/>
      <c r="AO36" s="330"/>
      <c r="AP36" s="331"/>
      <c r="AQ36" s="331"/>
      <c r="AR36" s="331"/>
      <c r="AS36" s="331"/>
      <c r="AT36" s="331"/>
      <c r="AU36" s="331"/>
      <c r="AV36" s="331"/>
      <c r="AW36" s="332"/>
      <c r="AX36" s="330"/>
      <c r="AY36" s="331"/>
      <c r="AZ36" s="331"/>
      <c r="BA36" s="331"/>
      <c r="BB36" s="331"/>
      <c r="BC36" s="331"/>
      <c r="BD36" s="331"/>
      <c r="BE36" s="331"/>
      <c r="BF36" s="332"/>
      <c r="BG36" s="412"/>
      <c r="BH36" s="413"/>
      <c r="BI36" s="413"/>
      <c r="BJ36" s="413"/>
      <c r="BK36" s="413"/>
      <c r="BL36" s="413"/>
      <c r="BM36" s="414"/>
    </row>
    <row r="37" spans="2:65" s="8" customFormat="1" ht="12.75">
      <c r="B37" s="293" t="s">
        <v>42</v>
      </c>
      <c r="C37" s="294"/>
      <c r="D37" s="294"/>
      <c r="E37" s="294"/>
      <c r="F37" s="294"/>
      <c r="G37" s="295"/>
      <c r="H37" s="320" t="s">
        <v>137</v>
      </c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03" t="s">
        <v>5</v>
      </c>
      <c r="AJ37" s="304"/>
      <c r="AK37" s="304"/>
      <c r="AL37" s="304"/>
      <c r="AM37" s="304"/>
      <c r="AN37" s="305"/>
      <c r="AO37" s="324"/>
      <c r="AP37" s="325"/>
      <c r="AQ37" s="325"/>
      <c r="AR37" s="325"/>
      <c r="AS37" s="325"/>
      <c r="AT37" s="325"/>
      <c r="AU37" s="325"/>
      <c r="AV37" s="325"/>
      <c r="AW37" s="326"/>
      <c r="AX37" s="314"/>
      <c r="AY37" s="315"/>
      <c r="AZ37" s="315"/>
      <c r="BA37" s="315"/>
      <c r="BB37" s="315"/>
      <c r="BC37" s="315"/>
      <c r="BD37" s="315"/>
      <c r="BE37" s="315"/>
      <c r="BF37" s="316"/>
      <c r="BG37" s="409"/>
      <c r="BH37" s="410"/>
      <c r="BI37" s="410"/>
      <c r="BJ37" s="410"/>
      <c r="BK37" s="410"/>
      <c r="BL37" s="410"/>
      <c r="BM37" s="411"/>
    </row>
    <row r="38" spans="2:65" s="8" customFormat="1" ht="12" customHeight="1">
      <c r="B38" s="296"/>
      <c r="C38" s="297"/>
      <c r="D38" s="297"/>
      <c r="E38" s="297"/>
      <c r="F38" s="297"/>
      <c r="G38" s="298"/>
      <c r="H38" s="292" t="s">
        <v>138</v>
      </c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309"/>
      <c r="AJ38" s="310"/>
      <c r="AK38" s="310"/>
      <c r="AL38" s="310"/>
      <c r="AM38" s="310"/>
      <c r="AN38" s="311"/>
      <c r="AO38" s="330"/>
      <c r="AP38" s="331"/>
      <c r="AQ38" s="331"/>
      <c r="AR38" s="331"/>
      <c r="AS38" s="331"/>
      <c r="AT38" s="331"/>
      <c r="AU38" s="331"/>
      <c r="AV38" s="331"/>
      <c r="AW38" s="332"/>
      <c r="AX38" s="317"/>
      <c r="AY38" s="318"/>
      <c r="AZ38" s="318"/>
      <c r="BA38" s="318"/>
      <c r="BB38" s="318"/>
      <c r="BC38" s="318"/>
      <c r="BD38" s="318"/>
      <c r="BE38" s="318"/>
      <c r="BF38" s="319"/>
      <c r="BG38" s="412"/>
      <c r="BH38" s="413"/>
      <c r="BI38" s="413"/>
      <c r="BJ38" s="413"/>
      <c r="BK38" s="413"/>
      <c r="BL38" s="413"/>
      <c r="BM38" s="414"/>
    </row>
    <row r="39" spans="2:65" s="8" customFormat="1" ht="15" customHeight="1">
      <c r="B39" s="312" t="s">
        <v>45</v>
      </c>
      <c r="C39" s="312"/>
      <c r="D39" s="312"/>
      <c r="E39" s="312"/>
      <c r="F39" s="312"/>
      <c r="G39" s="312"/>
      <c r="H39" s="335" t="s">
        <v>44</v>
      </c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02" t="s">
        <v>5</v>
      </c>
      <c r="AJ39" s="302"/>
      <c r="AK39" s="302"/>
      <c r="AL39" s="302"/>
      <c r="AM39" s="302"/>
      <c r="AN39" s="302"/>
      <c r="AO39" s="458">
        <v>1293.649747646959</v>
      </c>
      <c r="AP39" s="459"/>
      <c r="AQ39" s="459"/>
      <c r="AR39" s="459"/>
      <c r="AS39" s="459"/>
      <c r="AT39" s="459"/>
      <c r="AU39" s="459"/>
      <c r="AV39" s="459"/>
      <c r="AW39" s="460"/>
      <c r="AX39" s="458">
        <v>1024.2280000000001</v>
      </c>
      <c r="AY39" s="459"/>
      <c r="AZ39" s="459"/>
      <c r="BA39" s="459"/>
      <c r="BB39" s="459"/>
      <c r="BC39" s="459"/>
      <c r="BD39" s="459"/>
      <c r="BE39" s="459"/>
      <c r="BF39" s="460"/>
      <c r="BG39" s="418"/>
      <c r="BH39" s="418"/>
      <c r="BI39" s="418"/>
      <c r="BJ39" s="418"/>
      <c r="BK39" s="418"/>
      <c r="BL39" s="418"/>
      <c r="BM39" s="418"/>
    </row>
    <row r="40" spans="2:65" s="8" customFormat="1" ht="12.75">
      <c r="B40" s="293" t="s">
        <v>139</v>
      </c>
      <c r="C40" s="294"/>
      <c r="D40" s="294"/>
      <c r="E40" s="294"/>
      <c r="F40" s="294"/>
      <c r="G40" s="295"/>
      <c r="H40" s="320" t="s">
        <v>46</v>
      </c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03" t="s">
        <v>5</v>
      </c>
      <c r="AJ40" s="304"/>
      <c r="AK40" s="304"/>
      <c r="AL40" s="304"/>
      <c r="AM40" s="304"/>
      <c r="AN40" s="305"/>
      <c r="AO40" s="324">
        <v>3591.6302965063783</v>
      </c>
      <c r="AP40" s="325"/>
      <c r="AQ40" s="325"/>
      <c r="AR40" s="325"/>
      <c r="AS40" s="325"/>
      <c r="AT40" s="325"/>
      <c r="AU40" s="325"/>
      <c r="AV40" s="325"/>
      <c r="AW40" s="326"/>
      <c r="AX40" s="324">
        <v>1708.27439</v>
      </c>
      <c r="AY40" s="325"/>
      <c r="AZ40" s="325"/>
      <c r="BA40" s="325"/>
      <c r="BB40" s="325"/>
      <c r="BC40" s="325"/>
      <c r="BD40" s="325"/>
      <c r="BE40" s="325"/>
      <c r="BF40" s="326"/>
      <c r="BG40" s="409"/>
      <c r="BH40" s="410"/>
      <c r="BI40" s="410"/>
      <c r="BJ40" s="410"/>
      <c r="BK40" s="410"/>
      <c r="BL40" s="410"/>
      <c r="BM40" s="411"/>
    </row>
    <row r="41" spans="2:65" s="8" customFormat="1" ht="12" customHeight="1">
      <c r="B41" s="296"/>
      <c r="C41" s="297"/>
      <c r="D41" s="297"/>
      <c r="E41" s="297"/>
      <c r="F41" s="297"/>
      <c r="G41" s="298"/>
      <c r="H41" s="292" t="s">
        <v>319</v>
      </c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309"/>
      <c r="AJ41" s="310"/>
      <c r="AK41" s="310"/>
      <c r="AL41" s="310"/>
      <c r="AM41" s="310"/>
      <c r="AN41" s="311"/>
      <c r="AO41" s="330"/>
      <c r="AP41" s="331"/>
      <c r="AQ41" s="331"/>
      <c r="AR41" s="331"/>
      <c r="AS41" s="331"/>
      <c r="AT41" s="331"/>
      <c r="AU41" s="331"/>
      <c r="AV41" s="331"/>
      <c r="AW41" s="332"/>
      <c r="AX41" s="330"/>
      <c r="AY41" s="331"/>
      <c r="AZ41" s="331"/>
      <c r="BA41" s="331"/>
      <c r="BB41" s="331"/>
      <c r="BC41" s="331"/>
      <c r="BD41" s="331"/>
      <c r="BE41" s="331"/>
      <c r="BF41" s="332"/>
      <c r="BG41" s="412"/>
      <c r="BH41" s="413"/>
      <c r="BI41" s="413"/>
      <c r="BJ41" s="413"/>
      <c r="BK41" s="413"/>
      <c r="BL41" s="413"/>
      <c r="BM41" s="414"/>
    </row>
    <row r="42" spans="2:65" s="8" customFormat="1" ht="12.75" customHeight="1">
      <c r="B42" s="336" t="s">
        <v>164</v>
      </c>
      <c r="C42" s="337"/>
      <c r="D42" s="337"/>
      <c r="E42" s="337"/>
      <c r="F42" s="337"/>
      <c r="G42" s="338"/>
      <c r="H42" s="387" t="s">
        <v>170</v>
      </c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9"/>
      <c r="AI42" s="351" t="s">
        <v>169</v>
      </c>
      <c r="AJ42" s="352"/>
      <c r="AK42" s="352"/>
      <c r="AL42" s="352"/>
      <c r="AM42" s="352"/>
      <c r="AN42" s="353"/>
      <c r="AO42" s="390">
        <v>2821.0530133511479</v>
      </c>
      <c r="AP42" s="391"/>
      <c r="AQ42" s="391"/>
      <c r="AR42" s="391"/>
      <c r="AS42" s="391"/>
      <c r="AT42" s="391"/>
      <c r="AU42" s="391"/>
      <c r="AV42" s="391"/>
      <c r="AW42" s="392"/>
      <c r="AX42" s="390">
        <v>633.69631000000004</v>
      </c>
      <c r="AY42" s="391"/>
      <c r="AZ42" s="391"/>
      <c r="BA42" s="391"/>
      <c r="BB42" s="391"/>
      <c r="BC42" s="391"/>
      <c r="BD42" s="391"/>
      <c r="BE42" s="391"/>
      <c r="BF42" s="392"/>
      <c r="BG42" s="438"/>
      <c r="BH42" s="439"/>
      <c r="BI42" s="439"/>
      <c r="BJ42" s="439"/>
      <c r="BK42" s="439"/>
      <c r="BL42" s="439"/>
      <c r="BM42" s="440"/>
    </row>
    <row r="43" spans="2:65" s="8" customFormat="1" ht="12" customHeight="1">
      <c r="B43" s="336" t="s">
        <v>165</v>
      </c>
      <c r="C43" s="337"/>
      <c r="D43" s="337"/>
      <c r="E43" s="337"/>
      <c r="F43" s="337"/>
      <c r="G43" s="338"/>
      <c r="H43" s="384" t="s">
        <v>171</v>
      </c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6"/>
      <c r="AI43" s="351" t="s">
        <v>169</v>
      </c>
      <c r="AJ43" s="352"/>
      <c r="AK43" s="352"/>
      <c r="AL43" s="352"/>
      <c r="AM43" s="352"/>
      <c r="AN43" s="353"/>
      <c r="AO43" s="390">
        <v>377.36394449279157</v>
      </c>
      <c r="AP43" s="391"/>
      <c r="AQ43" s="391"/>
      <c r="AR43" s="391"/>
      <c r="AS43" s="391"/>
      <c r="AT43" s="391"/>
      <c r="AU43" s="391"/>
      <c r="AV43" s="391"/>
      <c r="AW43" s="392"/>
      <c r="AX43" s="390">
        <v>631.61757</v>
      </c>
      <c r="AY43" s="391"/>
      <c r="AZ43" s="391"/>
      <c r="BA43" s="391"/>
      <c r="BB43" s="391"/>
      <c r="BC43" s="391"/>
      <c r="BD43" s="391"/>
      <c r="BE43" s="391"/>
      <c r="BF43" s="392"/>
      <c r="BG43" s="441"/>
      <c r="BH43" s="442"/>
      <c r="BI43" s="442"/>
      <c r="BJ43" s="442"/>
      <c r="BK43" s="442"/>
      <c r="BL43" s="442"/>
      <c r="BM43" s="443"/>
    </row>
    <row r="44" spans="2:65" s="8" customFormat="1" ht="12" customHeight="1">
      <c r="B44" s="336" t="s">
        <v>166</v>
      </c>
      <c r="C44" s="337"/>
      <c r="D44" s="337"/>
      <c r="E44" s="337"/>
      <c r="F44" s="337"/>
      <c r="G44" s="338"/>
      <c r="H44" s="384" t="s">
        <v>172</v>
      </c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6"/>
      <c r="AI44" s="351" t="s">
        <v>169</v>
      </c>
      <c r="AJ44" s="352"/>
      <c r="AK44" s="352"/>
      <c r="AL44" s="352"/>
      <c r="AM44" s="352"/>
      <c r="AN44" s="353"/>
      <c r="AO44" s="390">
        <v>171.26992852880758</v>
      </c>
      <c r="AP44" s="391"/>
      <c r="AQ44" s="391"/>
      <c r="AR44" s="391"/>
      <c r="AS44" s="391"/>
      <c r="AT44" s="391"/>
      <c r="AU44" s="391"/>
      <c r="AV44" s="391"/>
      <c r="AW44" s="392"/>
      <c r="AX44" s="390">
        <v>93.619219999999984</v>
      </c>
      <c r="AY44" s="391"/>
      <c r="AZ44" s="391"/>
      <c r="BA44" s="391"/>
      <c r="BB44" s="391"/>
      <c r="BC44" s="391"/>
      <c r="BD44" s="391"/>
      <c r="BE44" s="391"/>
      <c r="BF44" s="392"/>
      <c r="BG44" s="441"/>
      <c r="BH44" s="442"/>
      <c r="BI44" s="442"/>
      <c r="BJ44" s="442"/>
      <c r="BK44" s="442"/>
      <c r="BL44" s="442"/>
      <c r="BM44" s="443"/>
    </row>
    <row r="45" spans="2:65" s="8" customFormat="1" ht="12" customHeight="1">
      <c r="B45" s="336" t="s">
        <v>167</v>
      </c>
      <c r="C45" s="337"/>
      <c r="D45" s="337"/>
      <c r="E45" s="337"/>
      <c r="F45" s="337"/>
      <c r="G45" s="338"/>
      <c r="H45" s="384" t="s">
        <v>173</v>
      </c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6"/>
      <c r="AI45" s="351" t="s">
        <v>169</v>
      </c>
      <c r="AJ45" s="352"/>
      <c r="AK45" s="352"/>
      <c r="AL45" s="352"/>
      <c r="AM45" s="352"/>
      <c r="AN45" s="353"/>
      <c r="AO45" s="390">
        <v>221.94341013363103</v>
      </c>
      <c r="AP45" s="391"/>
      <c r="AQ45" s="391"/>
      <c r="AR45" s="391"/>
      <c r="AS45" s="391"/>
      <c r="AT45" s="391"/>
      <c r="AU45" s="391"/>
      <c r="AV45" s="391"/>
      <c r="AW45" s="392"/>
      <c r="AX45" s="390">
        <v>54.710300000000004</v>
      </c>
      <c r="AY45" s="391"/>
      <c r="AZ45" s="391"/>
      <c r="BA45" s="391"/>
      <c r="BB45" s="391"/>
      <c r="BC45" s="391"/>
      <c r="BD45" s="391"/>
      <c r="BE45" s="391"/>
      <c r="BF45" s="392"/>
      <c r="BG45" s="441"/>
      <c r="BH45" s="442"/>
      <c r="BI45" s="442"/>
      <c r="BJ45" s="442"/>
      <c r="BK45" s="442"/>
      <c r="BL45" s="442"/>
      <c r="BM45" s="443"/>
    </row>
    <row r="46" spans="2:65" s="8" customFormat="1" ht="12" customHeight="1">
      <c r="B46" s="336" t="s">
        <v>168</v>
      </c>
      <c r="C46" s="337"/>
      <c r="D46" s="337"/>
      <c r="E46" s="337"/>
      <c r="F46" s="337"/>
      <c r="G46" s="338"/>
      <c r="H46" s="384" t="s">
        <v>202</v>
      </c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6"/>
      <c r="AI46" s="351" t="s">
        <v>169</v>
      </c>
      <c r="AJ46" s="352"/>
      <c r="AK46" s="352"/>
      <c r="AL46" s="352"/>
      <c r="AM46" s="352"/>
      <c r="AN46" s="353"/>
      <c r="AO46" s="390"/>
      <c r="AP46" s="391"/>
      <c r="AQ46" s="391"/>
      <c r="AR46" s="391"/>
      <c r="AS46" s="391"/>
      <c r="AT46" s="391"/>
      <c r="AU46" s="391"/>
      <c r="AV46" s="391"/>
      <c r="AW46" s="392"/>
      <c r="AX46" s="390">
        <v>0</v>
      </c>
      <c r="AY46" s="391"/>
      <c r="AZ46" s="391"/>
      <c r="BA46" s="391"/>
      <c r="BB46" s="391"/>
      <c r="BC46" s="391"/>
      <c r="BD46" s="391"/>
      <c r="BE46" s="391"/>
      <c r="BF46" s="392"/>
      <c r="BG46" s="441"/>
      <c r="BH46" s="442"/>
      <c r="BI46" s="442"/>
      <c r="BJ46" s="442"/>
      <c r="BK46" s="442"/>
      <c r="BL46" s="442"/>
      <c r="BM46" s="443"/>
    </row>
    <row r="47" spans="2:65" s="8" customFormat="1" ht="12.75" customHeight="1">
      <c r="B47" s="336" t="s">
        <v>201</v>
      </c>
      <c r="C47" s="337"/>
      <c r="D47" s="337"/>
      <c r="E47" s="337"/>
      <c r="F47" s="337"/>
      <c r="G47" s="338"/>
      <c r="H47" s="384" t="s">
        <v>174</v>
      </c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6"/>
      <c r="AI47" s="351" t="s">
        <v>169</v>
      </c>
      <c r="AJ47" s="352"/>
      <c r="AK47" s="352"/>
      <c r="AL47" s="352"/>
      <c r="AM47" s="352"/>
      <c r="AN47" s="353"/>
      <c r="AO47" s="390"/>
      <c r="AP47" s="391"/>
      <c r="AQ47" s="391"/>
      <c r="AR47" s="391"/>
      <c r="AS47" s="391"/>
      <c r="AT47" s="391"/>
      <c r="AU47" s="391"/>
      <c r="AV47" s="391"/>
      <c r="AW47" s="392"/>
      <c r="AX47" s="390">
        <v>294.63099</v>
      </c>
      <c r="AY47" s="391"/>
      <c r="AZ47" s="391"/>
      <c r="BA47" s="391"/>
      <c r="BB47" s="391"/>
      <c r="BC47" s="391"/>
      <c r="BD47" s="391"/>
      <c r="BE47" s="391"/>
      <c r="BF47" s="392"/>
      <c r="BG47" s="444"/>
      <c r="BH47" s="445"/>
      <c r="BI47" s="445"/>
      <c r="BJ47" s="445"/>
      <c r="BK47" s="445"/>
      <c r="BL47" s="445"/>
      <c r="BM47" s="446"/>
    </row>
    <row r="48" spans="2:65" s="8" customFormat="1" ht="12.75">
      <c r="B48" s="293" t="s">
        <v>140</v>
      </c>
      <c r="C48" s="294"/>
      <c r="D48" s="294"/>
      <c r="E48" s="294"/>
      <c r="F48" s="294"/>
      <c r="G48" s="295"/>
      <c r="H48" s="320" t="s">
        <v>142</v>
      </c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03" t="s">
        <v>5</v>
      </c>
      <c r="AJ48" s="304"/>
      <c r="AK48" s="304"/>
      <c r="AL48" s="304"/>
      <c r="AM48" s="304"/>
      <c r="AN48" s="305"/>
      <c r="AO48" s="324"/>
      <c r="AP48" s="325"/>
      <c r="AQ48" s="325"/>
      <c r="AR48" s="325"/>
      <c r="AS48" s="325"/>
      <c r="AT48" s="325"/>
      <c r="AU48" s="325"/>
      <c r="AV48" s="325"/>
      <c r="AW48" s="326"/>
      <c r="AX48" s="314"/>
      <c r="AY48" s="315"/>
      <c r="AZ48" s="315"/>
      <c r="BA48" s="315"/>
      <c r="BB48" s="315"/>
      <c r="BC48" s="315"/>
      <c r="BD48" s="315"/>
      <c r="BE48" s="315"/>
      <c r="BF48" s="316"/>
      <c r="BG48" s="409"/>
      <c r="BH48" s="410"/>
      <c r="BI48" s="410"/>
      <c r="BJ48" s="410"/>
      <c r="BK48" s="410"/>
      <c r="BL48" s="410"/>
      <c r="BM48" s="411"/>
    </row>
    <row r="49" spans="2:65" s="8" customFormat="1" ht="12.75">
      <c r="B49" s="299"/>
      <c r="C49" s="300"/>
      <c r="D49" s="300"/>
      <c r="E49" s="300"/>
      <c r="F49" s="300"/>
      <c r="G49" s="301"/>
      <c r="H49" s="333" t="s">
        <v>143</v>
      </c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06"/>
      <c r="AJ49" s="307"/>
      <c r="AK49" s="307"/>
      <c r="AL49" s="307"/>
      <c r="AM49" s="307"/>
      <c r="AN49" s="308"/>
      <c r="AO49" s="327"/>
      <c r="AP49" s="328"/>
      <c r="AQ49" s="328"/>
      <c r="AR49" s="328"/>
      <c r="AS49" s="328"/>
      <c r="AT49" s="328"/>
      <c r="AU49" s="328"/>
      <c r="AV49" s="328"/>
      <c r="AW49" s="329"/>
      <c r="AX49" s="321"/>
      <c r="AY49" s="322"/>
      <c r="AZ49" s="322"/>
      <c r="BA49" s="322"/>
      <c r="BB49" s="322"/>
      <c r="BC49" s="322"/>
      <c r="BD49" s="322"/>
      <c r="BE49" s="322"/>
      <c r="BF49" s="323"/>
      <c r="BG49" s="432"/>
      <c r="BH49" s="433"/>
      <c r="BI49" s="433"/>
      <c r="BJ49" s="433"/>
      <c r="BK49" s="433"/>
      <c r="BL49" s="433"/>
      <c r="BM49" s="434"/>
    </row>
    <row r="50" spans="2:65" s="8" customFormat="1" ht="12.75">
      <c r="B50" s="296"/>
      <c r="C50" s="297"/>
      <c r="D50" s="297"/>
      <c r="E50" s="297"/>
      <c r="F50" s="297"/>
      <c r="G50" s="298"/>
      <c r="H50" s="292" t="s">
        <v>144</v>
      </c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309"/>
      <c r="AJ50" s="310"/>
      <c r="AK50" s="310"/>
      <c r="AL50" s="310"/>
      <c r="AM50" s="310"/>
      <c r="AN50" s="311"/>
      <c r="AO50" s="330"/>
      <c r="AP50" s="331"/>
      <c r="AQ50" s="331"/>
      <c r="AR50" s="331"/>
      <c r="AS50" s="331"/>
      <c r="AT50" s="331"/>
      <c r="AU50" s="331"/>
      <c r="AV50" s="331"/>
      <c r="AW50" s="332"/>
      <c r="AX50" s="317"/>
      <c r="AY50" s="318"/>
      <c r="AZ50" s="318"/>
      <c r="BA50" s="318"/>
      <c r="BB50" s="318"/>
      <c r="BC50" s="318"/>
      <c r="BD50" s="318"/>
      <c r="BE50" s="318"/>
      <c r="BF50" s="319"/>
      <c r="BG50" s="412"/>
      <c r="BH50" s="413"/>
      <c r="BI50" s="413"/>
      <c r="BJ50" s="413"/>
      <c r="BK50" s="413"/>
      <c r="BL50" s="413"/>
      <c r="BM50" s="414"/>
    </row>
    <row r="51" spans="2:65" s="8" customFormat="1" ht="12.75">
      <c r="B51" s="293" t="s">
        <v>141</v>
      </c>
      <c r="C51" s="294"/>
      <c r="D51" s="294"/>
      <c r="E51" s="294"/>
      <c r="F51" s="294"/>
      <c r="G51" s="295"/>
      <c r="H51" s="320" t="s">
        <v>145</v>
      </c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03" t="s">
        <v>5</v>
      </c>
      <c r="AJ51" s="304"/>
      <c r="AK51" s="304"/>
      <c r="AL51" s="304"/>
      <c r="AM51" s="304"/>
      <c r="AN51" s="305"/>
      <c r="AO51" s="324"/>
      <c r="AP51" s="325"/>
      <c r="AQ51" s="325"/>
      <c r="AR51" s="325"/>
      <c r="AS51" s="325"/>
      <c r="AT51" s="325"/>
      <c r="AU51" s="325"/>
      <c r="AV51" s="325"/>
      <c r="AW51" s="326"/>
      <c r="AX51" s="354">
        <v>126.42846642612304</v>
      </c>
      <c r="AY51" s="355"/>
      <c r="AZ51" s="355"/>
      <c r="BA51" s="355"/>
      <c r="BB51" s="355"/>
      <c r="BC51" s="355"/>
      <c r="BD51" s="355"/>
      <c r="BE51" s="355"/>
      <c r="BF51" s="356"/>
      <c r="BG51" s="409"/>
      <c r="BH51" s="410"/>
      <c r="BI51" s="410"/>
      <c r="BJ51" s="410"/>
      <c r="BK51" s="410"/>
      <c r="BL51" s="410"/>
      <c r="BM51" s="411"/>
    </row>
    <row r="52" spans="2:65" s="8" customFormat="1" ht="12.75">
      <c r="B52" s="296"/>
      <c r="C52" s="297"/>
      <c r="D52" s="297"/>
      <c r="E52" s="297"/>
      <c r="F52" s="297"/>
      <c r="G52" s="298"/>
      <c r="H52" s="292" t="s">
        <v>144</v>
      </c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309"/>
      <c r="AJ52" s="310"/>
      <c r="AK52" s="310"/>
      <c r="AL52" s="310"/>
      <c r="AM52" s="310"/>
      <c r="AN52" s="311"/>
      <c r="AO52" s="330"/>
      <c r="AP52" s="331"/>
      <c r="AQ52" s="331"/>
      <c r="AR52" s="331"/>
      <c r="AS52" s="331"/>
      <c r="AT52" s="331"/>
      <c r="AU52" s="331"/>
      <c r="AV52" s="331"/>
      <c r="AW52" s="332"/>
      <c r="AX52" s="357"/>
      <c r="AY52" s="358"/>
      <c r="AZ52" s="358"/>
      <c r="BA52" s="358"/>
      <c r="BB52" s="358"/>
      <c r="BC52" s="358"/>
      <c r="BD52" s="358"/>
      <c r="BE52" s="358"/>
      <c r="BF52" s="359"/>
      <c r="BG52" s="412"/>
      <c r="BH52" s="413"/>
      <c r="BI52" s="413"/>
      <c r="BJ52" s="413"/>
      <c r="BK52" s="413"/>
      <c r="BL52" s="413"/>
      <c r="BM52" s="414"/>
    </row>
    <row r="53" spans="2:65" s="8" customFormat="1" ht="12.75">
      <c r="B53" s="293" t="s">
        <v>49</v>
      </c>
      <c r="C53" s="294"/>
      <c r="D53" s="294"/>
      <c r="E53" s="294"/>
      <c r="F53" s="294"/>
      <c r="G53" s="295"/>
      <c r="H53" s="447" t="s">
        <v>47</v>
      </c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303" t="s">
        <v>5</v>
      </c>
      <c r="AJ53" s="304"/>
      <c r="AK53" s="304"/>
      <c r="AL53" s="304"/>
      <c r="AM53" s="304"/>
      <c r="AN53" s="305"/>
      <c r="AO53" s="324">
        <v>7863.3329026254823</v>
      </c>
      <c r="AP53" s="325"/>
      <c r="AQ53" s="325"/>
      <c r="AR53" s="325"/>
      <c r="AS53" s="325"/>
      <c r="AT53" s="325"/>
      <c r="AU53" s="325"/>
      <c r="AV53" s="325"/>
      <c r="AW53" s="326"/>
      <c r="AX53" s="324">
        <v>12363.730719999998</v>
      </c>
      <c r="AY53" s="325"/>
      <c r="AZ53" s="325"/>
      <c r="BA53" s="325"/>
      <c r="BB53" s="325"/>
      <c r="BC53" s="325"/>
      <c r="BD53" s="325"/>
      <c r="BE53" s="325"/>
      <c r="BF53" s="326"/>
      <c r="BG53" s="409"/>
      <c r="BH53" s="410"/>
      <c r="BI53" s="410"/>
      <c r="BJ53" s="410"/>
      <c r="BK53" s="410"/>
      <c r="BL53" s="410"/>
      <c r="BM53" s="411"/>
    </row>
    <row r="54" spans="2:65" s="8" customFormat="1" ht="12.75">
      <c r="B54" s="296"/>
      <c r="C54" s="297"/>
      <c r="D54" s="297"/>
      <c r="E54" s="297"/>
      <c r="F54" s="297"/>
      <c r="G54" s="298"/>
      <c r="H54" s="292" t="s">
        <v>48</v>
      </c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309"/>
      <c r="AJ54" s="310"/>
      <c r="AK54" s="310"/>
      <c r="AL54" s="310"/>
      <c r="AM54" s="310"/>
      <c r="AN54" s="311"/>
      <c r="AO54" s="330"/>
      <c r="AP54" s="331"/>
      <c r="AQ54" s="331"/>
      <c r="AR54" s="331"/>
      <c r="AS54" s="331"/>
      <c r="AT54" s="331"/>
      <c r="AU54" s="331"/>
      <c r="AV54" s="331"/>
      <c r="AW54" s="332"/>
      <c r="AX54" s="330"/>
      <c r="AY54" s="331"/>
      <c r="AZ54" s="331"/>
      <c r="BA54" s="331"/>
      <c r="BB54" s="331"/>
      <c r="BC54" s="331"/>
      <c r="BD54" s="331"/>
      <c r="BE54" s="331"/>
      <c r="BF54" s="332"/>
      <c r="BG54" s="412"/>
      <c r="BH54" s="413"/>
      <c r="BI54" s="413"/>
      <c r="BJ54" s="413"/>
      <c r="BK54" s="413"/>
      <c r="BL54" s="413"/>
      <c r="BM54" s="414"/>
    </row>
    <row r="55" spans="2:65" s="8" customFormat="1" ht="15" customHeight="1">
      <c r="B55" s="312" t="s">
        <v>50</v>
      </c>
      <c r="C55" s="312"/>
      <c r="D55" s="312"/>
      <c r="E55" s="312"/>
      <c r="F55" s="312"/>
      <c r="G55" s="312"/>
      <c r="H55" s="335" t="s">
        <v>60</v>
      </c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02" t="s">
        <v>5</v>
      </c>
      <c r="AJ55" s="302"/>
      <c r="AK55" s="302"/>
      <c r="AL55" s="302"/>
      <c r="AM55" s="302"/>
      <c r="AN55" s="302"/>
      <c r="AO55" s="458"/>
      <c r="AP55" s="459"/>
      <c r="AQ55" s="459"/>
      <c r="AR55" s="459"/>
      <c r="AS55" s="459"/>
      <c r="AT55" s="459"/>
      <c r="AU55" s="459"/>
      <c r="AV55" s="459"/>
      <c r="AW55" s="460"/>
      <c r="AX55" s="467"/>
      <c r="AY55" s="468"/>
      <c r="AZ55" s="468"/>
      <c r="BA55" s="468"/>
      <c r="BB55" s="468"/>
      <c r="BC55" s="468"/>
      <c r="BD55" s="468"/>
      <c r="BE55" s="468"/>
      <c r="BF55" s="469"/>
      <c r="BG55" s="418"/>
      <c r="BH55" s="418"/>
      <c r="BI55" s="418"/>
      <c r="BJ55" s="418"/>
      <c r="BK55" s="418"/>
      <c r="BL55" s="418"/>
      <c r="BM55" s="418"/>
    </row>
    <row r="56" spans="2:65" s="8" customFormat="1" ht="12.75">
      <c r="B56" s="293" t="s">
        <v>51</v>
      </c>
      <c r="C56" s="294"/>
      <c r="D56" s="294"/>
      <c r="E56" s="294"/>
      <c r="F56" s="294"/>
      <c r="G56" s="295"/>
      <c r="H56" s="320" t="s">
        <v>75</v>
      </c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03" t="s">
        <v>5</v>
      </c>
      <c r="AJ56" s="304"/>
      <c r="AK56" s="304"/>
      <c r="AL56" s="304"/>
      <c r="AM56" s="304"/>
      <c r="AN56" s="305"/>
      <c r="AO56" s="324"/>
      <c r="AP56" s="325"/>
      <c r="AQ56" s="325"/>
      <c r="AR56" s="325"/>
      <c r="AS56" s="325"/>
      <c r="AT56" s="325"/>
      <c r="AU56" s="325"/>
      <c r="AV56" s="325"/>
      <c r="AW56" s="326"/>
      <c r="AX56" s="314"/>
      <c r="AY56" s="315"/>
      <c r="AZ56" s="315"/>
      <c r="BA56" s="315"/>
      <c r="BB56" s="315"/>
      <c r="BC56" s="315"/>
      <c r="BD56" s="315"/>
      <c r="BE56" s="315"/>
      <c r="BF56" s="316"/>
      <c r="BG56" s="409"/>
      <c r="BH56" s="410"/>
      <c r="BI56" s="410"/>
      <c r="BJ56" s="410"/>
      <c r="BK56" s="410"/>
      <c r="BL56" s="410"/>
      <c r="BM56" s="411"/>
    </row>
    <row r="57" spans="2:65" s="8" customFormat="1" ht="12.75">
      <c r="B57" s="296"/>
      <c r="C57" s="297"/>
      <c r="D57" s="297"/>
      <c r="E57" s="297"/>
      <c r="F57" s="297"/>
      <c r="G57" s="298"/>
      <c r="H57" s="292" t="s">
        <v>76</v>
      </c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309"/>
      <c r="AJ57" s="310"/>
      <c r="AK57" s="310"/>
      <c r="AL57" s="310"/>
      <c r="AM57" s="310"/>
      <c r="AN57" s="311"/>
      <c r="AO57" s="330"/>
      <c r="AP57" s="331"/>
      <c r="AQ57" s="331"/>
      <c r="AR57" s="331"/>
      <c r="AS57" s="331"/>
      <c r="AT57" s="331"/>
      <c r="AU57" s="331"/>
      <c r="AV57" s="331"/>
      <c r="AW57" s="332"/>
      <c r="AX57" s="317"/>
      <c r="AY57" s="318"/>
      <c r="AZ57" s="318"/>
      <c r="BA57" s="318"/>
      <c r="BB57" s="318"/>
      <c r="BC57" s="318"/>
      <c r="BD57" s="318"/>
      <c r="BE57" s="318"/>
      <c r="BF57" s="319"/>
      <c r="BG57" s="412"/>
      <c r="BH57" s="413"/>
      <c r="BI57" s="413"/>
      <c r="BJ57" s="413"/>
      <c r="BK57" s="413"/>
      <c r="BL57" s="413"/>
      <c r="BM57" s="414"/>
    </row>
    <row r="58" spans="2:65" s="8" customFormat="1" ht="15" customHeight="1">
      <c r="B58" s="312" t="s">
        <v>53</v>
      </c>
      <c r="C58" s="312"/>
      <c r="D58" s="312"/>
      <c r="E58" s="312"/>
      <c r="F58" s="312"/>
      <c r="G58" s="312"/>
      <c r="H58" s="335" t="s">
        <v>52</v>
      </c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02" t="s">
        <v>5</v>
      </c>
      <c r="AJ58" s="302"/>
      <c r="AK58" s="302"/>
      <c r="AL58" s="302"/>
      <c r="AM58" s="302"/>
      <c r="AN58" s="302"/>
      <c r="AO58" s="458">
        <v>1609.9956110743533</v>
      </c>
      <c r="AP58" s="459"/>
      <c r="AQ58" s="459"/>
      <c r="AR58" s="459"/>
      <c r="AS58" s="459"/>
      <c r="AT58" s="459"/>
      <c r="AU58" s="459"/>
      <c r="AV58" s="459"/>
      <c r="AW58" s="460"/>
      <c r="AX58" s="458">
        <v>6904.567649999999</v>
      </c>
      <c r="AY58" s="459"/>
      <c r="AZ58" s="459"/>
      <c r="BA58" s="459"/>
      <c r="BB58" s="459"/>
      <c r="BC58" s="459"/>
      <c r="BD58" s="459"/>
      <c r="BE58" s="459"/>
      <c r="BF58" s="460"/>
      <c r="BG58" s="418"/>
      <c r="BH58" s="418"/>
      <c r="BI58" s="418"/>
      <c r="BJ58" s="418"/>
      <c r="BK58" s="418"/>
      <c r="BL58" s="418"/>
      <c r="BM58" s="418"/>
    </row>
    <row r="59" spans="2:65" s="8" customFormat="1" ht="15" customHeight="1">
      <c r="B59" s="312" t="s">
        <v>57</v>
      </c>
      <c r="C59" s="312"/>
      <c r="D59" s="312"/>
      <c r="E59" s="312"/>
      <c r="F59" s="312"/>
      <c r="G59" s="312"/>
      <c r="H59" s="335" t="s">
        <v>54</v>
      </c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02" t="s">
        <v>5</v>
      </c>
      <c r="AJ59" s="302"/>
      <c r="AK59" s="302"/>
      <c r="AL59" s="302"/>
      <c r="AM59" s="302"/>
      <c r="AN59" s="302"/>
      <c r="AO59" s="458">
        <v>6228.3233182913509</v>
      </c>
      <c r="AP59" s="459"/>
      <c r="AQ59" s="459"/>
      <c r="AR59" s="459"/>
      <c r="AS59" s="459"/>
      <c r="AT59" s="459"/>
      <c r="AU59" s="459"/>
      <c r="AV59" s="459"/>
      <c r="AW59" s="460"/>
      <c r="AX59" s="458">
        <v>5117.0748699999995</v>
      </c>
      <c r="AY59" s="459"/>
      <c r="AZ59" s="459"/>
      <c r="BA59" s="459"/>
      <c r="BB59" s="459"/>
      <c r="BC59" s="459"/>
      <c r="BD59" s="459"/>
      <c r="BE59" s="459"/>
      <c r="BF59" s="460"/>
      <c r="BG59" s="418"/>
      <c r="BH59" s="418"/>
      <c r="BI59" s="418"/>
      <c r="BJ59" s="418"/>
      <c r="BK59" s="418"/>
      <c r="BL59" s="418"/>
      <c r="BM59" s="418"/>
    </row>
    <row r="60" spans="2:65" s="8" customFormat="1" ht="12.75">
      <c r="B60" s="293" t="s">
        <v>58</v>
      </c>
      <c r="C60" s="294"/>
      <c r="D60" s="294"/>
      <c r="E60" s="294"/>
      <c r="F60" s="294"/>
      <c r="G60" s="295"/>
      <c r="H60" s="320" t="s">
        <v>147</v>
      </c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03" t="s">
        <v>5</v>
      </c>
      <c r="AJ60" s="304"/>
      <c r="AK60" s="304"/>
      <c r="AL60" s="304"/>
      <c r="AM60" s="304"/>
      <c r="AN60" s="305"/>
      <c r="AO60" s="324"/>
      <c r="AP60" s="325"/>
      <c r="AQ60" s="325"/>
      <c r="AR60" s="325"/>
      <c r="AS60" s="325"/>
      <c r="AT60" s="325"/>
      <c r="AU60" s="325"/>
      <c r="AV60" s="325"/>
      <c r="AW60" s="326"/>
      <c r="AX60" s="314"/>
      <c r="AY60" s="315"/>
      <c r="AZ60" s="315"/>
      <c r="BA60" s="315"/>
      <c r="BB60" s="315"/>
      <c r="BC60" s="315"/>
      <c r="BD60" s="315"/>
      <c r="BE60" s="315"/>
      <c r="BF60" s="316"/>
      <c r="BG60" s="409"/>
      <c r="BH60" s="410"/>
      <c r="BI60" s="410"/>
      <c r="BJ60" s="410"/>
      <c r="BK60" s="410"/>
      <c r="BL60" s="410"/>
      <c r="BM60" s="411"/>
    </row>
    <row r="61" spans="2:65" s="8" customFormat="1" ht="12.75">
      <c r="B61" s="299"/>
      <c r="C61" s="300"/>
      <c r="D61" s="300"/>
      <c r="E61" s="300"/>
      <c r="F61" s="300"/>
      <c r="G61" s="301"/>
      <c r="H61" s="333" t="s">
        <v>148</v>
      </c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06"/>
      <c r="AJ61" s="307"/>
      <c r="AK61" s="307"/>
      <c r="AL61" s="307"/>
      <c r="AM61" s="307"/>
      <c r="AN61" s="308"/>
      <c r="AO61" s="327"/>
      <c r="AP61" s="328"/>
      <c r="AQ61" s="328"/>
      <c r="AR61" s="328"/>
      <c r="AS61" s="328"/>
      <c r="AT61" s="328"/>
      <c r="AU61" s="328"/>
      <c r="AV61" s="328"/>
      <c r="AW61" s="329"/>
      <c r="AX61" s="321"/>
      <c r="AY61" s="322"/>
      <c r="AZ61" s="322"/>
      <c r="BA61" s="322"/>
      <c r="BB61" s="322"/>
      <c r="BC61" s="322"/>
      <c r="BD61" s="322"/>
      <c r="BE61" s="322"/>
      <c r="BF61" s="323"/>
      <c r="BG61" s="432"/>
      <c r="BH61" s="433"/>
      <c r="BI61" s="433"/>
      <c r="BJ61" s="433"/>
      <c r="BK61" s="433"/>
      <c r="BL61" s="433"/>
      <c r="BM61" s="434"/>
    </row>
    <row r="62" spans="2:65" s="8" customFormat="1" ht="12.75">
      <c r="B62" s="296"/>
      <c r="C62" s="297"/>
      <c r="D62" s="297"/>
      <c r="E62" s="297"/>
      <c r="F62" s="297"/>
      <c r="G62" s="298"/>
      <c r="H62" s="292" t="s">
        <v>149</v>
      </c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309"/>
      <c r="AJ62" s="310"/>
      <c r="AK62" s="310"/>
      <c r="AL62" s="310"/>
      <c r="AM62" s="310"/>
      <c r="AN62" s="311"/>
      <c r="AO62" s="330"/>
      <c r="AP62" s="331"/>
      <c r="AQ62" s="331"/>
      <c r="AR62" s="331"/>
      <c r="AS62" s="331"/>
      <c r="AT62" s="331"/>
      <c r="AU62" s="331"/>
      <c r="AV62" s="331"/>
      <c r="AW62" s="332"/>
      <c r="AX62" s="317"/>
      <c r="AY62" s="318"/>
      <c r="AZ62" s="318"/>
      <c r="BA62" s="318"/>
      <c r="BB62" s="318"/>
      <c r="BC62" s="318"/>
      <c r="BD62" s="318"/>
      <c r="BE62" s="318"/>
      <c r="BF62" s="319"/>
      <c r="BG62" s="412"/>
      <c r="BH62" s="413"/>
      <c r="BI62" s="413"/>
      <c r="BJ62" s="413"/>
      <c r="BK62" s="413"/>
      <c r="BL62" s="413"/>
      <c r="BM62" s="414"/>
    </row>
    <row r="63" spans="2:65" s="8" customFormat="1" ht="15" customHeight="1">
      <c r="B63" s="312" t="s">
        <v>59</v>
      </c>
      <c r="C63" s="312"/>
      <c r="D63" s="312"/>
      <c r="E63" s="312"/>
      <c r="F63" s="312"/>
      <c r="G63" s="312"/>
      <c r="H63" s="335" t="s">
        <v>150</v>
      </c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02" t="s">
        <v>5</v>
      </c>
      <c r="AJ63" s="302"/>
      <c r="AK63" s="302"/>
      <c r="AL63" s="302"/>
      <c r="AM63" s="302"/>
      <c r="AN63" s="302"/>
      <c r="AO63" s="458">
        <v>19.153900166666666</v>
      </c>
      <c r="AP63" s="459"/>
      <c r="AQ63" s="459"/>
      <c r="AR63" s="459"/>
      <c r="AS63" s="459"/>
      <c r="AT63" s="459"/>
      <c r="AU63" s="459"/>
      <c r="AV63" s="459"/>
      <c r="AW63" s="460"/>
      <c r="AX63" s="464">
        <v>278.66520000000003</v>
      </c>
      <c r="AY63" s="465"/>
      <c r="AZ63" s="465"/>
      <c r="BA63" s="465"/>
      <c r="BB63" s="465"/>
      <c r="BC63" s="465"/>
      <c r="BD63" s="465"/>
      <c r="BE63" s="465"/>
      <c r="BF63" s="466"/>
      <c r="BG63" s="418"/>
      <c r="BH63" s="418"/>
      <c r="BI63" s="418"/>
      <c r="BJ63" s="418"/>
      <c r="BK63" s="418"/>
      <c r="BL63" s="418"/>
      <c r="BM63" s="418"/>
    </row>
    <row r="64" spans="2:65" s="8" customFormat="1" ht="15" customHeight="1">
      <c r="B64" s="312" t="s">
        <v>61</v>
      </c>
      <c r="C64" s="312"/>
      <c r="D64" s="312"/>
      <c r="E64" s="312"/>
      <c r="F64" s="312"/>
      <c r="G64" s="312"/>
      <c r="H64" s="335" t="s">
        <v>151</v>
      </c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02" t="s">
        <v>5</v>
      </c>
      <c r="AJ64" s="302"/>
      <c r="AK64" s="302"/>
      <c r="AL64" s="302"/>
      <c r="AM64" s="302"/>
      <c r="AN64" s="302"/>
      <c r="AO64" s="458"/>
      <c r="AP64" s="459"/>
      <c r="AQ64" s="459"/>
      <c r="AR64" s="459"/>
      <c r="AS64" s="459"/>
      <c r="AT64" s="459"/>
      <c r="AU64" s="459"/>
      <c r="AV64" s="459"/>
      <c r="AW64" s="460"/>
      <c r="AX64" s="467"/>
      <c r="AY64" s="468"/>
      <c r="AZ64" s="468"/>
      <c r="BA64" s="468"/>
      <c r="BB64" s="468"/>
      <c r="BC64" s="468"/>
      <c r="BD64" s="468"/>
      <c r="BE64" s="468"/>
      <c r="BF64" s="469"/>
      <c r="BG64" s="418"/>
      <c r="BH64" s="418"/>
      <c r="BI64" s="418"/>
      <c r="BJ64" s="418"/>
      <c r="BK64" s="418"/>
      <c r="BL64" s="418"/>
      <c r="BM64" s="418"/>
    </row>
    <row r="65" spans="2:65" s="8" customFormat="1" ht="15" customHeight="1">
      <c r="B65" s="312" t="s">
        <v>64</v>
      </c>
      <c r="C65" s="312"/>
      <c r="D65" s="312"/>
      <c r="E65" s="312"/>
      <c r="F65" s="312"/>
      <c r="G65" s="312"/>
      <c r="H65" s="335" t="s">
        <v>55</v>
      </c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02" t="s">
        <v>5</v>
      </c>
      <c r="AJ65" s="302"/>
      <c r="AK65" s="302"/>
      <c r="AL65" s="302"/>
      <c r="AM65" s="302"/>
      <c r="AN65" s="302"/>
      <c r="AO65" s="458"/>
      <c r="AP65" s="459"/>
      <c r="AQ65" s="459"/>
      <c r="AR65" s="459"/>
      <c r="AS65" s="459"/>
      <c r="AT65" s="459"/>
      <c r="AU65" s="459"/>
      <c r="AV65" s="459"/>
      <c r="AW65" s="460"/>
      <c r="AX65" s="467"/>
      <c r="AY65" s="468"/>
      <c r="AZ65" s="468"/>
      <c r="BA65" s="468"/>
      <c r="BB65" s="468"/>
      <c r="BC65" s="468"/>
      <c r="BD65" s="468"/>
      <c r="BE65" s="468"/>
      <c r="BF65" s="469"/>
      <c r="BG65" s="418"/>
      <c r="BH65" s="418"/>
      <c r="BI65" s="418"/>
      <c r="BJ65" s="418"/>
      <c r="BK65" s="418"/>
      <c r="BL65" s="418"/>
      <c r="BM65" s="418"/>
    </row>
    <row r="66" spans="2:65" s="8" customFormat="1" ht="15" customHeight="1">
      <c r="B66" s="312" t="s">
        <v>146</v>
      </c>
      <c r="C66" s="312"/>
      <c r="D66" s="312"/>
      <c r="E66" s="312"/>
      <c r="F66" s="312"/>
      <c r="G66" s="312"/>
      <c r="H66" s="335" t="s">
        <v>56</v>
      </c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02" t="s">
        <v>5</v>
      </c>
      <c r="AJ66" s="302"/>
      <c r="AK66" s="302"/>
      <c r="AL66" s="302"/>
      <c r="AM66" s="302"/>
      <c r="AN66" s="302"/>
      <c r="AO66" s="458">
        <v>5.8600730931111098</v>
      </c>
      <c r="AP66" s="459"/>
      <c r="AQ66" s="459"/>
      <c r="AR66" s="459"/>
      <c r="AS66" s="459"/>
      <c r="AT66" s="459"/>
      <c r="AU66" s="459"/>
      <c r="AV66" s="459"/>
      <c r="AW66" s="460"/>
      <c r="AX66" s="464">
        <v>63.423000000000002</v>
      </c>
      <c r="AY66" s="465"/>
      <c r="AZ66" s="465"/>
      <c r="BA66" s="465"/>
      <c r="BB66" s="465"/>
      <c r="BC66" s="465"/>
      <c r="BD66" s="465"/>
      <c r="BE66" s="465"/>
      <c r="BF66" s="466"/>
      <c r="BG66" s="418"/>
      <c r="BH66" s="418"/>
      <c r="BI66" s="418"/>
      <c r="BJ66" s="418"/>
      <c r="BK66" s="418"/>
      <c r="BL66" s="418"/>
      <c r="BM66" s="418"/>
    </row>
    <row r="67" spans="2:65" s="8" customFormat="1" ht="12.75">
      <c r="B67" s="293" t="s">
        <v>152</v>
      </c>
      <c r="C67" s="294"/>
      <c r="D67" s="294"/>
      <c r="E67" s="294"/>
      <c r="F67" s="294"/>
      <c r="G67" s="295"/>
      <c r="H67" s="320" t="s">
        <v>77</v>
      </c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03" t="s">
        <v>5</v>
      </c>
      <c r="AJ67" s="304"/>
      <c r="AK67" s="304"/>
      <c r="AL67" s="304"/>
      <c r="AM67" s="304"/>
      <c r="AN67" s="305"/>
      <c r="AO67" s="324"/>
      <c r="AP67" s="325"/>
      <c r="AQ67" s="325"/>
      <c r="AR67" s="325"/>
      <c r="AS67" s="325"/>
      <c r="AT67" s="325"/>
      <c r="AU67" s="325"/>
      <c r="AV67" s="325"/>
      <c r="AW67" s="326"/>
      <c r="AX67" s="314"/>
      <c r="AY67" s="315"/>
      <c r="AZ67" s="315"/>
      <c r="BA67" s="315"/>
      <c r="BB67" s="315"/>
      <c r="BC67" s="315"/>
      <c r="BD67" s="315"/>
      <c r="BE67" s="315"/>
      <c r="BF67" s="316"/>
      <c r="BG67" s="409"/>
      <c r="BH67" s="410"/>
      <c r="BI67" s="410"/>
      <c r="BJ67" s="410"/>
      <c r="BK67" s="410"/>
      <c r="BL67" s="410"/>
      <c r="BM67" s="411"/>
    </row>
    <row r="68" spans="2:65" s="8" customFormat="1" ht="12.75">
      <c r="B68" s="299"/>
      <c r="C68" s="300"/>
      <c r="D68" s="300"/>
      <c r="E68" s="300"/>
      <c r="F68" s="300"/>
      <c r="G68" s="301"/>
      <c r="H68" s="333" t="s">
        <v>78</v>
      </c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06"/>
      <c r="AJ68" s="307"/>
      <c r="AK68" s="307"/>
      <c r="AL68" s="307"/>
      <c r="AM68" s="307"/>
      <c r="AN68" s="308"/>
      <c r="AO68" s="327"/>
      <c r="AP68" s="328"/>
      <c r="AQ68" s="328"/>
      <c r="AR68" s="328"/>
      <c r="AS68" s="328"/>
      <c r="AT68" s="328"/>
      <c r="AU68" s="328"/>
      <c r="AV68" s="328"/>
      <c r="AW68" s="329"/>
      <c r="AX68" s="321"/>
      <c r="AY68" s="322"/>
      <c r="AZ68" s="322"/>
      <c r="BA68" s="322"/>
      <c r="BB68" s="322"/>
      <c r="BC68" s="322"/>
      <c r="BD68" s="322"/>
      <c r="BE68" s="322"/>
      <c r="BF68" s="323"/>
      <c r="BG68" s="432"/>
      <c r="BH68" s="433"/>
      <c r="BI68" s="433"/>
      <c r="BJ68" s="433"/>
      <c r="BK68" s="433"/>
      <c r="BL68" s="433"/>
      <c r="BM68" s="434"/>
    </row>
    <row r="69" spans="2:65" s="8" customFormat="1" ht="12.75">
      <c r="B69" s="299"/>
      <c r="C69" s="300"/>
      <c r="D69" s="300"/>
      <c r="E69" s="300"/>
      <c r="F69" s="300"/>
      <c r="G69" s="301"/>
      <c r="H69" s="333" t="s">
        <v>79</v>
      </c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06"/>
      <c r="AJ69" s="307"/>
      <c r="AK69" s="307"/>
      <c r="AL69" s="307"/>
      <c r="AM69" s="307"/>
      <c r="AN69" s="308"/>
      <c r="AO69" s="327"/>
      <c r="AP69" s="328"/>
      <c r="AQ69" s="328"/>
      <c r="AR69" s="328"/>
      <c r="AS69" s="328"/>
      <c r="AT69" s="328"/>
      <c r="AU69" s="328"/>
      <c r="AV69" s="328"/>
      <c r="AW69" s="329"/>
      <c r="AX69" s="321"/>
      <c r="AY69" s="322"/>
      <c r="AZ69" s="322"/>
      <c r="BA69" s="322"/>
      <c r="BB69" s="322"/>
      <c r="BC69" s="322"/>
      <c r="BD69" s="322"/>
      <c r="BE69" s="322"/>
      <c r="BF69" s="323"/>
      <c r="BG69" s="432"/>
      <c r="BH69" s="433"/>
      <c r="BI69" s="433"/>
      <c r="BJ69" s="433"/>
      <c r="BK69" s="433"/>
      <c r="BL69" s="433"/>
      <c r="BM69" s="434"/>
    </row>
    <row r="70" spans="2:65" s="8" customFormat="1" ht="12.75">
      <c r="B70" s="296"/>
      <c r="C70" s="297"/>
      <c r="D70" s="297"/>
      <c r="E70" s="297"/>
      <c r="F70" s="297"/>
      <c r="G70" s="298"/>
      <c r="H70" s="292" t="s">
        <v>80</v>
      </c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309"/>
      <c r="AJ70" s="310"/>
      <c r="AK70" s="310"/>
      <c r="AL70" s="310"/>
      <c r="AM70" s="310"/>
      <c r="AN70" s="311"/>
      <c r="AO70" s="330"/>
      <c r="AP70" s="331"/>
      <c r="AQ70" s="331"/>
      <c r="AR70" s="331"/>
      <c r="AS70" s="331"/>
      <c r="AT70" s="331"/>
      <c r="AU70" s="331"/>
      <c r="AV70" s="331"/>
      <c r="AW70" s="332"/>
      <c r="AX70" s="317"/>
      <c r="AY70" s="318"/>
      <c r="AZ70" s="318"/>
      <c r="BA70" s="318"/>
      <c r="BB70" s="318"/>
      <c r="BC70" s="318"/>
      <c r="BD70" s="318"/>
      <c r="BE70" s="318"/>
      <c r="BF70" s="319"/>
      <c r="BG70" s="412"/>
      <c r="BH70" s="413"/>
      <c r="BI70" s="413"/>
      <c r="BJ70" s="413"/>
      <c r="BK70" s="413"/>
      <c r="BL70" s="413"/>
      <c r="BM70" s="414"/>
    </row>
    <row r="71" spans="2:65" s="8" customFormat="1" ht="12.75">
      <c r="B71" s="293" t="s">
        <v>153</v>
      </c>
      <c r="C71" s="294"/>
      <c r="D71" s="294"/>
      <c r="E71" s="294"/>
      <c r="F71" s="294"/>
      <c r="G71" s="295"/>
      <c r="H71" s="320" t="s">
        <v>62</v>
      </c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03" t="s">
        <v>98</v>
      </c>
      <c r="AJ71" s="304"/>
      <c r="AK71" s="304"/>
      <c r="AL71" s="304"/>
      <c r="AM71" s="304"/>
      <c r="AN71" s="305"/>
      <c r="AO71" s="324"/>
      <c r="AP71" s="325"/>
      <c r="AQ71" s="325"/>
      <c r="AR71" s="325"/>
      <c r="AS71" s="325"/>
      <c r="AT71" s="325"/>
      <c r="AU71" s="325"/>
      <c r="AV71" s="325"/>
      <c r="AW71" s="326"/>
      <c r="AX71" s="314"/>
      <c r="AY71" s="315"/>
      <c r="AZ71" s="315"/>
      <c r="BA71" s="315"/>
      <c r="BB71" s="315"/>
      <c r="BC71" s="315"/>
      <c r="BD71" s="315"/>
      <c r="BE71" s="315"/>
      <c r="BF71" s="316"/>
      <c r="BG71" s="409"/>
      <c r="BH71" s="410"/>
      <c r="BI71" s="410"/>
      <c r="BJ71" s="410"/>
      <c r="BK71" s="410"/>
      <c r="BL71" s="410"/>
      <c r="BM71" s="411"/>
    </row>
    <row r="72" spans="2:65" s="8" customFormat="1" ht="12.75">
      <c r="B72" s="296"/>
      <c r="C72" s="297"/>
      <c r="D72" s="297"/>
      <c r="E72" s="297"/>
      <c r="F72" s="297"/>
      <c r="G72" s="298"/>
      <c r="H72" s="292" t="s">
        <v>63</v>
      </c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309"/>
      <c r="AJ72" s="310"/>
      <c r="AK72" s="310"/>
      <c r="AL72" s="310"/>
      <c r="AM72" s="310"/>
      <c r="AN72" s="311"/>
      <c r="AO72" s="330"/>
      <c r="AP72" s="331"/>
      <c r="AQ72" s="331"/>
      <c r="AR72" s="331"/>
      <c r="AS72" s="331"/>
      <c r="AT72" s="331"/>
      <c r="AU72" s="331"/>
      <c r="AV72" s="331"/>
      <c r="AW72" s="332"/>
      <c r="AX72" s="317"/>
      <c r="AY72" s="318"/>
      <c r="AZ72" s="318"/>
      <c r="BA72" s="318"/>
      <c r="BB72" s="318"/>
      <c r="BC72" s="318"/>
      <c r="BD72" s="318"/>
      <c r="BE72" s="318"/>
      <c r="BF72" s="319"/>
      <c r="BG72" s="412"/>
      <c r="BH72" s="413"/>
      <c r="BI72" s="413"/>
      <c r="BJ72" s="413"/>
      <c r="BK72" s="413"/>
      <c r="BL72" s="413"/>
      <c r="BM72" s="414"/>
    </row>
    <row r="73" spans="2:65" s="8" customFormat="1" ht="12.75">
      <c r="B73" s="293" t="s">
        <v>154</v>
      </c>
      <c r="C73" s="294"/>
      <c r="D73" s="294"/>
      <c r="E73" s="294"/>
      <c r="F73" s="294"/>
      <c r="G73" s="295"/>
      <c r="H73" s="320" t="s">
        <v>66</v>
      </c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03" t="s">
        <v>5</v>
      </c>
      <c r="AJ73" s="304"/>
      <c r="AK73" s="304"/>
      <c r="AL73" s="304"/>
      <c r="AM73" s="304"/>
      <c r="AN73" s="305"/>
      <c r="AO73" s="324"/>
      <c r="AP73" s="325"/>
      <c r="AQ73" s="325"/>
      <c r="AR73" s="325"/>
      <c r="AS73" s="325"/>
      <c r="AT73" s="325"/>
      <c r="AU73" s="325"/>
      <c r="AV73" s="325"/>
      <c r="AW73" s="326"/>
      <c r="AX73" s="314"/>
      <c r="AY73" s="315"/>
      <c r="AZ73" s="315"/>
      <c r="BA73" s="315"/>
      <c r="BB73" s="315"/>
      <c r="BC73" s="315"/>
      <c r="BD73" s="315"/>
      <c r="BE73" s="315"/>
      <c r="BF73" s="316"/>
      <c r="BG73" s="409"/>
      <c r="BH73" s="410"/>
      <c r="BI73" s="410"/>
      <c r="BJ73" s="410"/>
      <c r="BK73" s="410"/>
      <c r="BL73" s="410"/>
      <c r="BM73" s="411"/>
    </row>
    <row r="74" spans="2:65" s="8" customFormat="1" ht="12.75">
      <c r="B74" s="299"/>
      <c r="C74" s="300"/>
      <c r="D74" s="300"/>
      <c r="E74" s="300"/>
      <c r="F74" s="300"/>
      <c r="G74" s="301"/>
      <c r="H74" s="333" t="s">
        <v>67</v>
      </c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06"/>
      <c r="AJ74" s="307"/>
      <c r="AK74" s="307"/>
      <c r="AL74" s="307"/>
      <c r="AM74" s="307"/>
      <c r="AN74" s="308"/>
      <c r="AO74" s="327"/>
      <c r="AP74" s="328"/>
      <c r="AQ74" s="328"/>
      <c r="AR74" s="328"/>
      <c r="AS74" s="328"/>
      <c r="AT74" s="328"/>
      <c r="AU74" s="328"/>
      <c r="AV74" s="328"/>
      <c r="AW74" s="329"/>
      <c r="AX74" s="321"/>
      <c r="AY74" s="322"/>
      <c r="AZ74" s="322"/>
      <c r="BA74" s="322"/>
      <c r="BB74" s="322"/>
      <c r="BC74" s="322"/>
      <c r="BD74" s="322"/>
      <c r="BE74" s="322"/>
      <c r="BF74" s="323"/>
      <c r="BG74" s="432"/>
      <c r="BH74" s="433"/>
      <c r="BI74" s="433"/>
      <c r="BJ74" s="433"/>
      <c r="BK74" s="433"/>
      <c r="BL74" s="433"/>
      <c r="BM74" s="434"/>
    </row>
    <row r="75" spans="2:65" s="8" customFormat="1" ht="12.75">
      <c r="B75" s="299"/>
      <c r="C75" s="300"/>
      <c r="D75" s="300"/>
      <c r="E75" s="300"/>
      <c r="F75" s="300"/>
      <c r="G75" s="301"/>
      <c r="H75" s="333" t="s">
        <v>68</v>
      </c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06"/>
      <c r="AJ75" s="307"/>
      <c r="AK75" s="307"/>
      <c r="AL75" s="307"/>
      <c r="AM75" s="307"/>
      <c r="AN75" s="308"/>
      <c r="AO75" s="327"/>
      <c r="AP75" s="328"/>
      <c r="AQ75" s="328"/>
      <c r="AR75" s="328"/>
      <c r="AS75" s="328"/>
      <c r="AT75" s="328"/>
      <c r="AU75" s="328"/>
      <c r="AV75" s="328"/>
      <c r="AW75" s="329"/>
      <c r="AX75" s="321"/>
      <c r="AY75" s="322"/>
      <c r="AZ75" s="322"/>
      <c r="BA75" s="322"/>
      <c r="BB75" s="322"/>
      <c r="BC75" s="322"/>
      <c r="BD75" s="322"/>
      <c r="BE75" s="322"/>
      <c r="BF75" s="323"/>
      <c r="BG75" s="432"/>
      <c r="BH75" s="433"/>
      <c r="BI75" s="433"/>
      <c r="BJ75" s="433"/>
      <c r="BK75" s="433"/>
      <c r="BL75" s="433"/>
      <c r="BM75" s="434"/>
    </row>
    <row r="76" spans="2:65" s="8" customFormat="1" ht="12.75">
      <c r="B76" s="299"/>
      <c r="C76" s="300"/>
      <c r="D76" s="300"/>
      <c r="E76" s="300"/>
      <c r="F76" s="300"/>
      <c r="G76" s="301"/>
      <c r="H76" s="333" t="s">
        <v>69</v>
      </c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06"/>
      <c r="AJ76" s="307"/>
      <c r="AK76" s="307"/>
      <c r="AL76" s="307"/>
      <c r="AM76" s="307"/>
      <c r="AN76" s="308"/>
      <c r="AO76" s="327"/>
      <c r="AP76" s="328"/>
      <c r="AQ76" s="328"/>
      <c r="AR76" s="328"/>
      <c r="AS76" s="328"/>
      <c r="AT76" s="328"/>
      <c r="AU76" s="328"/>
      <c r="AV76" s="328"/>
      <c r="AW76" s="329"/>
      <c r="AX76" s="321"/>
      <c r="AY76" s="322"/>
      <c r="AZ76" s="322"/>
      <c r="BA76" s="322"/>
      <c r="BB76" s="322"/>
      <c r="BC76" s="322"/>
      <c r="BD76" s="322"/>
      <c r="BE76" s="322"/>
      <c r="BF76" s="323"/>
      <c r="BG76" s="432"/>
      <c r="BH76" s="433"/>
      <c r="BI76" s="433"/>
      <c r="BJ76" s="433"/>
      <c r="BK76" s="433"/>
      <c r="BL76" s="433"/>
      <c r="BM76" s="434"/>
    </row>
    <row r="77" spans="2:65" s="8" customFormat="1" ht="12.75">
      <c r="B77" s="299"/>
      <c r="C77" s="300"/>
      <c r="D77" s="300"/>
      <c r="E77" s="300"/>
      <c r="F77" s="300"/>
      <c r="G77" s="301"/>
      <c r="H77" s="333" t="s">
        <v>70</v>
      </c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06"/>
      <c r="AJ77" s="307"/>
      <c r="AK77" s="307"/>
      <c r="AL77" s="307"/>
      <c r="AM77" s="307"/>
      <c r="AN77" s="308"/>
      <c r="AO77" s="327"/>
      <c r="AP77" s="328"/>
      <c r="AQ77" s="328"/>
      <c r="AR77" s="328"/>
      <c r="AS77" s="328"/>
      <c r="AT77" s="328"/>
      <c r="AU77" s="328"/>
      <c r="AV77" s="328"/>
      <c r="AW77" s="329"/>
      <c r="AX77" s="321"/>
      <c r="AY77" s="322"/>
      <c r="AZ77" s="322"/>
      <c r="BA77" s="322"/>
      <c r="BB77" s="322"/>
      <c r="BC77" s="322"/>
      <c r="BD77" s="322"/>
      <c r="BE77" s="322"/>
      <c r="BF77" s="323"/>
      <c r="BG77" s="432"/>
      <c r="BH77" s="433"/>
      <c r="BI77" s="433"/>
      <c r="BJ77" s="433"/>
      <c r="BK77" s="433"/>
      <c r="BL77" s="433"/>
      <c r="BM77" s="434"/>
    </row>
    <row r="78" spans="2:65" s="8" customFormat="1" ht="12.75">
      <c r="B78" s="299"/>
      <c r="C78" s="300"/>
      <c r="D78" s="300"/>
      <c r="E78" s="300"/>
      <c r="F78" s="300"/>
      <c r="G78" s="301"/>
      <c r="H78" s="333" t="s">
        <v>71</v>
      </c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06"/>
      <c r="AJ78" s="307"/>
      <c r="AK78" s="307"/>
      <c r="AL78" s="307"/>
      <c r="AM78" s="307"/>
      <c r="AN78" s="308"/>
      <c r="AO78" s="327"/>
      <c r="AP78" s="328"/>
      <c r="AQ78" s="328"/>
      <c r="AR78" s="328"/>
      <c r="AS78" s="328"/>
      <c r="AT78" s="328"/>
      <c r="AU78" s="328"/>
      <c r="AV78" s="328"/>
      <c r="AW78" s="329"/>
      <c r="AX78" s="321"/>
      <c r="AY78" s="322"/>
      <c r="AZ78" s="322"/>
      <c r="BA78" s="322"/>
      <c r="BB78" s="322"/>
      <c r="BC78" s="322"/>
      <c r="BD78" s="322"/>
      <c r="BE78" s="322"/>
      <c r="BF78" s="323"/>
      <c r="BG78" s="432"/>
      <c r="BH78" s="433"/>
      <c r="BI78" s="433"/>
      <c r="BJ78" s="433"/>
      <c r="BK78" s="433"/>
      <c r="BL78" s="433"/>
      <c r="BM78" s="434"/>
    </row>
    <row r="79" spans="2:65" s="8" customFormat="1" ht="12.75">
      <c r="B79" s="299"/>
      <c r="C79" s="300"/>
      <c r="D79" s="300"/>
      <c r="E79" s="300"/>
      <c r="F79" s="300"/>
      <c r="G79" s="301"/>
      <c r="H79" s="333" t="s">
        <v>72</v>
      </c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06"/>
      <c r="AJ79" s="307"/>
      <c r="AK79" s="307"/>
      <c r="AL79" s="307"/>
      <c r="AM79" s="307"/>
      <c r="AN79" s="308"/>
      <c r="AO79" s="327"/>
      <c r="AP79" s="328"/>
      <c r="AQ79" s="328"/>
      <c r="AR79" s="328"/>
      <c r="AS79" s="328"/>
      <c r="AT79" s="328"/>
      <c r="AU79" s="328"/>
      <c r="AV79" s="328"/>
      <c r="AW79" s="329"/>
      <c r="AX79" s="321"/>
      <c r="AY79" s="322"/>
      <c r="AZ79" s="322"/>
      <c r="BA79" s="322"/>
      <c r="BB79" s="322"/>
      <c r="BC79" s="322"/>
      <c r="BD79" s="322"/>
      <c r="BE79" s="322"/>
      <c r="BF79" s="323"/>
      <c r="BG79" s="432"/>
      <c r="BH79" s="433"/>
      <c r="BI79" s="433"/>
      <c r="BJ79" s="433"/>
      <c r="BK79" s="433"/>
      <c r="BL79" s="433"/>
      <c r="BM79" s="434"/>
    </row>
    <row r="80" spans="2:65" s="8" customFormat="1" ht="12.75">
      <c r="B80" s="296"/>
      <c r="C80" s="297"/>
      <c r="D80" s="297"/>
      <c r="E80" s="297"/>
      <c r="F80" s="297"/>
      <c r="G80" s="298"/>
      <c r="H80" s="292" t="s">
        <v>73</v>
      </c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309"/>
      <c r="AJ80" s="310"/>
      <c r="AK80" s="310"/>
      <c r="AL80" s="310"/>
      <c r="AM80" s="310"/>
      <c r="AN80" s="311"/>
      <c r="AO80" s="330"/>
      <c r="AP80" s="331"/>
      <c r="AQ80" s="331"/>
      <c r="AR80" s="331"/>
      <c r="AS80" s="331"/>
      <c r="AT80" s="331"/>
      <c r="AU80" s="331"/>
      <c r="AV80" s="331"/>
      <c r="AW80" s="332"/>
      <c r="AX80" s="317"/>
      <c r="AY80" s="318"/>
      <c r="AZ80" s="318"/>
      <c r="BA80" s="318"/>
      <c r="BB80" s="318"/>
      <c r="BC80" s="318"/>
      <c r="BD80" s="318"/>
      <c r="BE80" s="318"/>
      <c r="BF80" s="319"/>
      <c r="BG80" s="412"/>
      <c r="BH80" s="413"/>
      <c r="BI80" s="413"/>
      <c r="BJ80" s="413"/>
      <c r="BK80" s="413"/>
      <c r="BL80" s="413"/>
      <c r="BM80" s="414"/>
    </row>
    <row r="81" spans="2:65" s="8" customFormat="1" ht="12.75">
      <c r="B81" s="293" t="s">
        <v>155</v>
      </c>
      <c r="C81" s="294"/>
      <c r="D81" s="294"/>
      <c r="E81" s="294"/>
      <c r="F81" s="294"/>
      <c r="G81" s="295"/>
      <c r="H81" s="320" t="s">
        <v>156</v>
      </c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03" t="s">
        <v>5</v>
      </c>
      <c r="AJ81" s="304"/>
      <c r="AK81" s="304"/>
      <c r="AL81" s="304"/>
      <c r="AM81" s="304"/>
      <c r="AN81" s="305"/>
      <c r="AO81" s="324"/>
      <c r="AP81" s="325"/>
      <c r="AQ81" s="325"/>
      <c r="AR81" s="325"/>
      <c r="AS81" s="325"/>
      <c r="AT81" s="325"/>
      <c r="AU81" s="325"/>
      <c r="AV81" s="325"/>
      <c r="AW81" s="326"/>
      <c r="AX81" s="314"/>
      <c r="AY81" s="315"/>
      <c r="AZ81" s="315"/>
      <c r="BA81" s="315"/>
      <c r="BB81" s="315"/>
      <c r="BC81" s="315"/>
      <c r="BD81" s="315"/>
      <c r="BE81" s="315"/>
      <c r="BF81" s="316"/>
      <c r="BG81" s="409"/>
      <c r="BH81" s="410"/>
      <c r="BI81" s="410"/>
      <c r="BJ81" s="410"/>
      <c r="BK81" s="410"/>
      <c r="BL81" s="410"/>
      <c r="BM81" s="411"/>
    </row>
    <row r="82" spans="2:65" s="8" customFormat="1" ht="12.75">
      <c r="B82" s="296"/>
      <c r="C82" s="297"/>
      <c r="D82" s="297"/>
      <c r="E82" s="297"/>
      <c r="F82" s="297"/>
      <c r="G82" s="298"/>
      <c r="H82" s="292" t="s">
        <v>41</v>
      </c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309"/>
      <c r="AJ82" s="310"/>
      <c r="AK82" s="310"/>
      <c r="AL82" s="310"/>
      <c r="AM82" s="310"/>
      <c r="AN82" s="311"/>
      <c r="AO82" s="330"/>
      <c r="AP82" s="331"/>
      <c r="AQ82" s="331"/>
      <c r="AR82" s="331"/>
      <c r="AS82" s="331"/>
      <c r="AT82" s="331"/>
      <c r="AU82" s="331"/>
      <c r="AV82" s="331"/>
      <c r="AW82" s="332"/>
      <c r="AX82" s="317"/>
      <c r="AY82" s="318"/>
      <c r="AZ82" s="318"/>
      <c r="BA82" s="318"/>
      <c r="BB82" s="318"/>
      <c r="BC82" s="318"/>
      <c r="BD82" s="318"/>
      <c r="BE82" s="318"/>
      <c r="BF82" s="319"/>
      <c r="BG82" s="412"/>
      <c r="BH82" s="413"/>
      <c r="BI82" s="413"/>
      <c r="BJ82" s="413"/>
      <c r="BK82" s="413"/>
      <c r="BL82" s="413"/>
      <c r="BM82" s="414"/>
    </row>
    <row r="83" spans="2:65" s="8" customFormat="1" ht="12.75">
      <c r="B83" s="293" t="s">
        <v>65</v>
      </c>
      <c r="C83" s="294"/>
      <c r="D83" s="294"/>
      <c r="E83" s="294"/>
      <c r="F83" s="294"/>
      <c r="G83" s="295"/>
      <c r="H83" s="320" t="s">
        <v>157</v>
      </c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03" t="s">
        <v>5</v>
      </c>
      <c r="AJ83" s="304"/>
      <c r="AK83" s="304"/>
      <c r="AL83" s="304"/>
      <c r="AM83" s="304"/>
      <c r="AN83" s="305"/>
      <c r="AO83" s="324">
        <v>-1810.4578082697917</v>
      </c>
      <c r="AP83" s="325"/>
      <c r="AQ83" s="325"/>
      <c r="AR83" s="325"/>
      <c r="AS83" s="325"/>
      <c r="AT83" s="325"/>
      <c r="AU83" s="325"/>
      <c r="AV83" s="325"/>
      <c r="AW83" s="326"/>
      <c r="AX83" s="314"/>
      <c r="AY83" s="315"/>
      <c r="AZ83" s="315"/>
      <c r="BA83" s="315"/>
      <c r="BB83" s="315"/>
      <c r="BC83" s="315"/>
      <c r="BD83" s="315"/>
      <c r="BE83" s="315"/>
      <c r="BF83" s="316"/>
      <c r="BG83" s="409"/>
      <c r="BH83" s="410"/>
      <c r="BI83" s="410"/>
      <c r="BJ83" s="410"/>
      <c r="BK83" s="410"/>
      <c r="BL83" s="410"/>
      <c r="BM83" s="411"/>
    </row>
    <row r="84" spans="2:65" s="8" customFormat="1" ht="12.75">
      <c r="B84" s="299"/>
      <c r="C84" s="300"/>
      <c r="D84" s="300"/>
      <c r="E84" s="300"/>
      <c r="F84" s="300"/>
      <c r="G84" s="301"/>
      <c r="H84" s="333" t="s">
        <v>9</v>
      </c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06"/>
      <c r="AJ84" s="307"/>
      <c r="AK84" s="307"/>
      <c r="AL84" s="307"/>
      <c r="AM84" s="307"/>
      <c r="AN84" s="308"/>
      <c r="AO84" s="327"/>
      <c r="AP84" s="448"/>
      <c r="AQ84" s="448"/>
      <c r="AR84" s="448"/>
      <c r="AS84" s="448"/>
      <c r="AT84" s="448"/>
      <c r="AU84" s="448"/>
      <c r="AV84" s="448"/>
      <c r="AW84" s="329"/>
      <c r="AX84" s="321"/>
      <c r="AY84" s="322"/>
      <c r="AZ84" s="322"/>
      <c r="BA84" s="322"/>
      <c r="BB84" s="322"/>
      <c r="BC84" s="322"/>
      <c r="BD84" s="322"/>
      <c r="BE84" s="322"/>
      <c r="BF84" s="323"/>
      <c r="BG84" s="432"/>
      <c r="BH84" s="433"/>
      <c r="BI84" s="433"/>
      <c r="BJ84" s="433"/>
      <c r="BK84" s="433"/>
      <c r="BL84" s="433"/>
      <c r="BM84" s="434"/>
    </row>
    <row r="85" spans="2:65" s="8" customFormat="1" ht="12.75">
      <c r="B85" s="296"/>
      <c r="C85" s="297"/>
      <c r="D85" s="297"/>
      <c r="E85" s="297"/>
      <c r="F85" s="297"/>
      <c r="G85" s="298"/>
      <c r="H85" s="292" t="s">
        <v>10</v>
      </c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309"/>
      <c r="AJ85" s="310"/>
      <c r="AK85" s="310"/>
      <c r="AL85" s="310"/>
      <c r="AM85" s="310"/>
      <c r="AN85" s="311"/>
      <c r="AO85" s="330"/>
      <c r="AP85" s="331"/>
      <c r="AQ85" s="331"/>
      <c r="AR85" s="331"/>
      <c r="AS85" s="331"/>
      <c r="AT85" s="331"/>
      <c r="AU85" s="331"/>
      <c r="AV85" s="331"/>
      <c r="AW85" s="332"/>
      <c r="AX85" s="317"/>
      <c r="AY85" s="318"/>
      <c r="AZ85" s="318"/>
      <c r="BA85" s="318"/>
      <c r="BB85" s="318"/>
      <c r="BC85" s="318"/>
      <c r="BD85" s="318"/>
      <c r="BE85" s="318"/>
      <c r="BF85" s="319"/>
      <c r="BG85" s="412"/>
      <c r="BH85" s="413"/>
      <c r="BI85" s="413"/>
      <c r="BJ85" s="413"/>
      <c r="BK85" s="413"/>
      <c r="BL85" s="413"/>
      <c r="BM85" s="414"/>
    </row>
    <row r="86" spans="2:65" s="8" customFormat="1" ht="12.75">
      <c r="B86" s="293" t="s">
        <v>81</v>
      </c>
      <c r="C86" s="294"/>
      <c r="D86" s="294"/>
      <c r="E86" s="294"/>
      <c r="F86" s="294"/>
      <c r="G86" s="295"/>
      <c r="H86" s="320" t="s">
        <v>13</v>
      </c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03" t="s">
        <v>5</v>
      </c>
      <c r="AJ86" s="304"/>
      <c r="AK86" s="304"/>
      <c r="AL86" s="304"/>
      <c r="AM86" s="304"/>
      <c r="AN86" s="305"/>
      <c r="AO86" s="324"/>
      <c r="AP86" s="325"/>
      <c r="AQ86" s="325"/>
      <c r="AR86" s="325"/>
      <c r="AS86" s="325"/>
      <c r="AT86" s="325"/>
      <c r="AU86" s="325"/>
      <c r="AV86" s="325"/>
      <c r="AW86" s="326"/>
      <c r="AX86" s="314"/>
      <c r="AY86" s="315"/>
      <c r="AZ86" s="315"/>
      <c r="BA86" s="315"/>
      <c r="BB86" s="315"/>
      <c r="BC86" s="315"/>
      <c r="BD86" s="315"/>
      <c r="BE86" s="315"/>
      <c r="BF86" s="316"/>
      <c r="BG86" s="409"/>
      <c r="BH86" s="410"/>
      <c r="BI86" s="410"/>
      <c r="BJ86" s="410"/>
      <c r="BK86" s="410"/>
      <c r="BL86" s="410"/>
      <c r="BM86" s="411"/>
    </row>
    <row r="87" spans="2:65" s="8" customFormat="1" ht="12.75">
      <c r="B87" s="296"/>
      <c r="C87" s="297"/>
      <c r="D87" s="297"/>
      <c r="E87" s="297"/>
      <c r="F87" s="297"/>
      <c r="G87" s="298"/>
      <c r="H87" s="292" t="s">
        <v>84</v>
      </c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309"/>
      <c r="AJ87" s="310"/>
      <c r="AK87" s="310"/>
      <c r="AL87" s="310"/>
      <c r="AM87" s="310"/>
      <c r="AN87" s="311"/>
      <c r="AO87" s="330"/>
      <c r="AP87" s="331"/>
      <c r="AQ87" s="331"/>
      <c r="AR87" s="331"/>
      <c r="AS87" s="331"/>
      <c r="AT87" s="331"/>
      <c r="AU87" s="331"/>
      <c r="AV87" s="331"/>
      <c r="AW87" s="332"/>
      <c r="AX87" s="317"/>
      <c r="AY87" s="318"/>
      <c r="AZ87" s="318"/>
      <c r="BA87" s="318"/>
      <c r="BB87" s="318"/>
      <c r="BC87" s="318"/>
      <c r="BD87" s="318"/>
      <c r="BE87" s="318"/>
      <c r="BF87" s="319"/>
      <c r="BG87" s="412"/>
      <c r="BH87" s="413"/>
      <c r="BI87" s="413"/>
      <c r="BJ87" s="413"/>
      <c r="BK87" s="413"/>
      <c r="BL87" s="413"/>
      <c r="BM87" s="414"/>
    </row>
    <row r="88" spans="2:65" s="8" customFormat="1" ht="12.75">
      <c r="B88" s="293" t="s">
        <v>83</v>
      </c>
      <c r="C88" s="294"/>
      <c r="D88" s="294"/>
      <c r="E88" s="294"/>
      <c r="F88" s="294"/>
      <c r="G88" s="295"/>
      <c r="H88" s="320" t="s">
        <v>11</v>
      </c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03" t="s">
        <v>5</v>
      </c>
      <c r="AJ88" s="304"/>
      <c r="AK88" s="304"/>
      <c r="AL88" s="304"/>
      <c r="AM88" s="304"/>
      <c r="AN88" s="305"/>
      <c r="AO88" s="324">
        <v>22266.259999999995</v>
      </c>
      <c r="AP88" s="325"/>
      <c r="AQ88" s="325"/>
      <c r="AR88" s="325"/>
      <c r="AS88" s="325"/>
      <c r="AT88" s="325"/>
      <c r="AU88" s="325"/>
      <c r="AV88" s="325"/>
      <c r="AW88" s="326"/>
      <c r="AX88" s="324">
        <v>16695.15223</v>
      </c>
      <c r="AY88" s="325"/>
      <c r="AZ88" s="325"/>
      <c r="BA88" s="325"/>
      <c r="BB88" s="325"/>
      <c r="BC88" s="325"/>
      <c r="BD88" s="325"/>
      <c r="BE88" s="325"/>
      <c r="BF88" s="326"/>
      <c r="BG88" s="409"/>
      <c r="BH88" s="410"/>
      <c r="BI88" s="410"/>
      <c r="BJ88" s="410"/>
      <c r="BK88" s="410"/>
      <c r="BL88" s="410"/>
      <c r="BM88" s="411"/>
    </row>
    <row r="89" spans="2:65" s="8" customFormat="1" ht="12.75">
      <c r="B89" s="299"/>
      <c r="C89" s="300"/>
      <c r="D89" s="300"/>
      <c r="E89" s="300"/>
      <c r="F89" s="300"/>
      <c r="G89" s="301"/>
      <c r="H89" s="333" t="s">
        <v>85</v>
      </c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06"/>
      <c r="AJ89" s="307"/>
      <c r="AK89" s="307"/>
      <c r="AL89" s="307"/>
      <c r="AM89" s="307"/>
      <c r="AN89" s="308"/>
      <c r="AO89" s="327"/>
      <c r="AP89" s="328"/>
      <c r="AQ89" s="328"/>
      <c r="AR89" s="328"/>
      <c r="AS89" s="328"/>
      <c r="AT89" s="328"/>
      <c r="AU89" s="328"/>
      <c r="AV89" s="328"/>
      <c r="AW89" s="329"/>
      <c r="AX89" s="327"/>
      <c r="AY89" s="328"/>
      <c r="AZ89" s="328"/>
      <c r="BA89" s="328"/>
      <c r="BB89" s="328"/>
      <c r="BC89" s="328"/>
      <c r="BD89" s="328"/>
      <c r="BE89" s="328"/>
      <c r="BF89" s="329"/>
      <c r="BG89" s="432"/>
      <c r="BH89" s="433"/>
      <c r="BI89" s="433"/>
      <c r="BJ89" s="433"/>
      <c r="BK89" s="433"/>
      <c r="BL89" s="433"/>
      <c r="BM89" s="434"/>
    </row>
    <row r="90" spans="2:65" s="8" customFormat="1" ht="12.75">
      <c r="B90" s="296"/>
      <c r="C90" s="297"/>
      <c r="D90" s="297"/>
      <c r="E90" s="297"/>
      <c r="F90" s="297"/>
      <c r="G90" s="298"/>
      <c r="H90" s="292" t="s">
        <v>86</v>
      </c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309"/>
      <c r="AJ90" s="310"/>
      <c r="AK90" s="310"/>
      <c r="AL90" s="310"/>
      <c r="AM90" s="310"/>
      <c r="AN90" s="311"/>
      <c r="AO90" s="330"/>
      <c r="AP90" s="331"/>
      <c r="AQ90" s="331"/>
      <c r="AR90" s="331"/>
      <c r="AS90" s="331"/>
      <c r="AT90" s="331"/>
      <c r="AU90" s="331"/>
      <c r="AV90" s="331"/>
      <c r="AW90" s="332"/>
      <c r="AX90" s="330"/>
      <c r="AY90" s="331"/>
      <c r="AZ90" s="331"/>
      <c r="BA90" s="331"/>
      <c r="BB90" s="331"/>
      <c r="BC90" s="331"/>
      <c r="BD90" s="331"/>
      <c r="BE90" s="331"/>
      <c r="BF90" s="332"/>
      <c r="BG90" s="412"/>
      <c r="BH90" s="413"/>
      <c r="BI90" s="413"/>
      <c r="BJ90" s="413"/>
      <c r="BK90" s="413"/>
      <c r="BL90" s="413"/>
      <c r="BM90" s="414"/>
    </row>
    <row r="91" spans="2:65" s="8" customFormat="1" ht="12.75">
      <c r="B91" s="293" t="s">
        <v>26</v>
      </c>
      <c r="C91" s="294"/>
      <c r="D91" s="294"/>
      <c r="E91" s="294"/>
      <c r="F91" s="294"/>
      <c r="G91" s="295"/>
      <c r="H91" s="320" t="s">
        <v>158</v>
      </c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03" t="s">
        <v>82</v>
      </c>
      <c r="AJ91" s="304"/>
      <c r="AK91" s="304"/>
      <c r="AL91" s="304"/>
      <c r="AM91" s="304"/>
      <c r="AN91" s="305"/>
      <c r="AO91" s="324">
        <v>7357.598</v>
      </c>
      <c r="AP91" s="325"/>
      <c r="AQ91" s="325"/>
      <c r="AR91" s="325"/>
      <c r="AS91" s="325"/>
      <c r="AT91" s="325"/>
      <c r="AU91" s="325"/>
      <c r="AV91" s="325"/>
      <c r="AW91" s="326"/>
      <c r="AX91" s="324">
        <v>6177.8469999999998</v>
      </c>
      <c r="AY91" s="325"/>
      <c r="AZ91" s="325"/>
      <c r="BA91" s="325"/>
      <c r="BB91" s="325"/>
      <c r="BC91" s="325"/>
      <c r="BD91" s="325"/>
      <c r="BE91" s="325"/>
      <c r="BF91" s="326"/>
      <c r="BG91" s="409"/>
      <c r="BH91" s="410"/>
      <c r="BI91" s="410"/>
      <c r="BJ91" s="410"/>
      <c r="BK91" s="410"/>
      <c r="BL91" s="410"/>
      <c r="BM91" s="411"/>
    </row>
    <row r="92" spans="2:65" s="8" customFormat="1" ht="12.75">
      <c r="B92" s="296"/>
      <c r="C92" s="297"/>
      <c r="D92" s="297"/>
      <c r="E92" s="297"/>
      <c r="F92" s="297"/>
      <c r="G92" s="298"/>
      <c r="H92" s="292" t="s">
        <v>87</v>
      </c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309"/>
      <c r="AJ92" s="310"/>
      <c r="AK92" s="310"/>
      <c r="AL92" s="310"/>
      <c r="AM92" s="310"/>
      <c r="AN92" s="311"/>
      <c r="AO92" s="330"/>
      <c r="AP92" s="331"/>
      <c r="AQ92" s="331"/>
      <c r="AR92" s="331"/>
      <c r="AS92" s="331"/>
      <c r="AT92" s="331"/>
      <c r="AU92" s="331"/>
      <c r="AV92" s="331"/>
      <c r="AW92" s="332"/>
      <c r="AX92" s="330"/>
      <c r="AY92" s="331"/>
      <c r="AZ92" s="331"/>
      <c r="BA92" s="331"/>
      <c r="BB92" s="331"/>
      <c r="BC92" s="331"/>
      <c r="BD92" s="331"/>
      <c r="BE92" s="331"/>
      <c r="BF92" s="332"/>
      <c r="BG92" s="412"/>
      <c r="BH92" s="413"/>
      <c r="BI92" s="413"/>
      <c r="BJ92" s="413"/>
      <c r="BK92" s="413"/>
      <c r="BL92" s="413"/>
      <c r="BM92" s="414"/>
    </row>
    <row r="93" spans="2:65" s="8" customFormat="1" ht="12.75">
      <c r="B93" s="293" t="s">
        <v>49</v>
      </c>
      <c r="C93" s="294"/>
      <c r="D93" s="294"/>
      <c r="E93" s="294"/>
      <c r="F93" s="294"/>
      <c r="G93" s="295"/>
      <c r="H93" s="320" t="s">
        <v>158</v>
      </c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03" t="s">
        <v>198</v>
      </c>
      <c r="AJ93" s="304"/>
      <c r="AK93" s="304"/>
      <c r="AL93" s="304"/>
      <c r="AM93" s="304"/>
      <c r="AN93" s="305"/>
      <c r="AO93" s="324">
        <v>3026.2947228157882</v>
      </c>
      <c r="AP93" s="325"/>
      <c r="AQ93" s="325"/>
      <c r="AR93" s="325"/>
      <c r="AS93" s="325"/>
      <c r="AT93" s="325"/>
      <c r="AU93" s="325"/>
      <c r="AV93" s="325"/>
      <c r="AW93" s="326"/>
      <c r="AX93" s="324">
        <v>2702.4224183603123</v>
      </c>
      <c r="AY93" s="325"/>
      <c r="AZ93" s="325"/>
      <c r="BA93" s="325"/>
      <c r="BB93" s="325"/>
      <c r="BC93" s="325"/>
      <c r="BD93" s="325"/>
      <c r="BE93" s="325"/>
      <c r="BF93" s="326"/>
      <c r="BG93" s="409"/>
      <c r="BH93" s="410"/>
      <c r="BI93" s="410"/>
      <c r="BJ93" s="410"/>
      <c r="BK93" s="410"/>
      <c r="BL93" s="410"/>
      <c r="BM93" s="411"/>
    </row>
    <row r="94" spans="2:65" s="8" customFormat="1" ht="12.75">
      <c r="B94" s="299"/>
      <c r="C94" s="300"/>
      <c r="D94" s="300"/>
      <c r="E94" s="300"/>
      <c r="F94" s="300"/>
      <c r="G94" s="301"/>
      <c r="H94" s="333" t="s">
        <v>90</v>
      </c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06"/>
      <c r="AJ94" s="307"/>
      <c r="AK94" s="307"/>
      <c r="AL94" s="307"/>
      <c r="AM94" s="307"/>
      <c r="AN94" s="308"/>
      <c r="AO94" s="327"/>
      <c r="AP94" s="328"/>
      <c r="AQ94" s="328"/>
      <c r="AR94" s="328"/>
      <c r="AS94" s="328"/>
      <c r="AT94" s="328"/>
      <c r="AU94" s="328"/>
      <c r="AV94" s="328"/>
      <c r="AW94" s="329"/>
      <c r="AX94" s="327"/>
      <c r="AY94" s="328"/>
      <c r="AZ94" s="328"/>
      <c r="BA94" s="328"/>
      <c r="BB94" s="328"/>
      <c r="BC94" s="328"/>
      <c r="BD94" s="328"/>
      <c r="BE94" s="328"/>
      <c r="BF94" s="329"/>
      <c r="BG94" s="432"/>
      <c r="BH94" s="433"/>
      <c r="BI94" s="433"/>
      <c r="BJ94" s="433"/>
      <c r="BK94" s="433"/>
      <c r="BL94" s="433"/>
      <c r="BM94" s="434"/>
    </row>
    <row r="95" spans="2:65" s="8" customFormat="1" ht="12.75">
      <c r="B95" s="299"/>
      <c r="C95" s="300"/>
      <c r="D95" s="300"/>
      <c r="E95" s="300"/>
      <c r="F95" s="300"/>
      <c r="G95" s="301"/>
      <c r="H95" s="333" t="s">
        <v>91</v>
      </c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06"/>
      <c r="AJ95" s="307"/>
      <c r="AK95" s="307"/>
      <c r="AL95" s="307"/>
      <c r="AM95" s="307"/>
      <c r="AN95" s="308"/>
      <c r="AO95" s="327"/>
      <c r="AP95" s="328"/>
      <c r="AQ95" s="328"/>
      <c r="AR95" s="328"/>
      <c r="AS95" s="328"/>
      <c r="AT95" s="328"/>
      <c r="AU95" s="328"/>
      <c r="AV95" s="328"/>
      <c r="AW95" s="329"/>
      <c r="AX95" s="327"/>
      <c r="AY95" s="328"/>
      <c r="AZ95" s="328"/>
      <c r="BA95" s="328"/>
      <c r="BB95" s="328"/>
      <c r="BC95" s="328"/>
      <c r="BD95" s="328"/>
      <c r="BE95" s="328"/>
      <c r="BF95" s="329"/>
      <c r="BG95" s="432"/>
      <c r="BH95" s="433"/>
      <c r="BI95" s="433"/>
      <c r="BJ95" s="433"/>
      <c r="BK95" s="433"/>
      <c r="BL95" s="433"/>
      <c r="BM95" s="434"/>
    </row>
    <row r="96" spans="2:65" s="8" customFormat="1" ht="12.75">
      <c r="B96" s="296"/>
      <c r="C96" s="297"/>
      <c r="D96" s="297"/>
      <c r="E96" s="297"/>
      <c r="F96" s="297"/>
      <c r="G96" s="298"/>
      <c r="H96" s="292" t="s">
        <v>92</v>
      </c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309"/>
      <c r="AJ96" s="310"/>
      <c r="AK96" s="310"/>
      <c r="AL96" s="310"/>
      <c r="AM96" s="310"/>
      <c r="AN96" s="311"/>
      <c r="AO96" s="330"/>
      <c r="AP96" s="331"/>
      <c r="AQ96" s="331"/>
      <c r="AR96" s="331"/>
      <c r="AS96" s="331"/>
      <c r="AT96" s="331"/>
      <c r="AU96" s="331"/>
      <c r="AV96" s="331"/>
      <c r="AW96" s="332"/>
      <c r="AX96" s="330"/>
      <c r="AY96" s="331"/>
      <c r="AZ96" s="331"/>
      <c r="BA96" s="331"/>
      <c r="BB96" s="331"/>
      <c r="BC96" s="331"/>
      <c r="BD96" s="331"/>
      <c r="BE96" s="331"/>
      <c r="BF96" s="332"/>
      <c r="BG96" s="412"/>
      <c r="BH96" s="413"/>
      <c r="BI96" s="413"/>
      <c r="BJ96" s="413"/>
      <c r="BK96" s="413"/>
      <c r="BL96" s="413"/>
      <c r="BM96" s="414"/>
    </row>
    <row r="97" spans="2:65" s="8" customFormat="1" ht="12.75">
      <c r="B97" s="293" t="s">
        <v>88</v>
      </c>
      <c r="C97" s="294"/>
      <c r="D97" s="294"/>
      <c r="E97" s="294"/>
      <c r="F97" s="294"/>
      <c r="G97" s="295"/>
      <c r="H97" s="320" t="s">
        <v>94</v>
      </c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03" t="s">
        <v>89</v>
      </c>
      <c r="AJ97" s="304"/>
      <c r="AK97" s="304"/>
      <c r="AL97" s="304"/>
      <c r="AM97" s="304"/>
      <c r="AN97" s="305"/>
      <c r="AO97" s="375" t="s">
        <v>89</v>
      </c>
      <c r="AP97" s="376"/>
      <c r="AQ97" s="376"/>
      <c r="AR97" s="376"/>
      <c r="AS97" s="376"/>
      <c r="AT97" s="376"/>
      <c r="AU97" s="376"/>
      <c r="AV97" s="376"/>
      <c r="AW97" s="377"/>
      <c r="AX97" s="366" t="s">
        <v>89</v>
      </c>
      <c r="AY97" s="367"/>
      <c r="AZ97" s="367"/>
      <c r="BA97" s="367"/>
      <c r="BB97" s="367"/>
      <c r="BC97" s="367"/>
      <c r="BD97" s="367"/>
      <c r="BE97" s="367"/>
      <c r="BF97" s="368"/>
      <c r="BG97" s="449" t="s">
        <v>89</v>
      </c>
      <c r="BH97" s="450"/>
      <c r="BI97" s="450"/>
      <c r="BJ97" s="450"/>
      <c r="BK97" s="450"/>
      <c r="BL97" s="450"/>
      <c r="BM97" s="451"/>
    </row>
    <row r="98" spans="2:65" s="8" customFormat="1" ht="12.75">
      <c r="B98" s="299"/>
      <c r="C98" s="300"/>
      <c r="D98" s="300"/>
      <c r="E98" s="300"/>
      <c r="F98" s="300"/>
      <c r="G98" s="301"/>
      <c r="H98" s="333" t="s">
        <v>95</v>
      </c>
      <c r="I98" s="333"/>
      <c r="J98" s="333"/>
      <c r="K98" s="333"/>
      <c r="L98" s="333"/>
      <c r="M98" s="333"/>
      <c r="N98" s="333"/>
      <c r="O98" s="333"/>
      <c r="P98" s="333"/>
      <c r="Q98" s="333"/>
      <c r="R98" s="333"/>
      <c r="S98" s="333"/>
      <c r="T98" s="333"/>
      <c r="U98" s="333"/>
      <c r="V98" s="333"/>
      <c r="W98" s="333"/>
      <c r="X98" s="333"/>
      <c r="Y98" s="333"/>
      <c r="Z98" s="333"/>
      <c r="AA98" s="333"/>
      <c r="AB98" s="333"/>
      <c r="AC98" s="333"/>
      <c r="AD98" s="333"/>
      <c r="AE98" s="333"/>
      <c r="AF98" s="333"/>
      <c r="AG98" s="333"/>
      <c r="AH98" s="333"/>
      <c r="AI98" s="306"/>
      <c r="AJ98" s="307"/>
      <c r="AK98" s="307"/>
      <c r="AL98" s="307"/>
      <c r="AM98" s="307"/>
      <c r="AN98" s="308"/>
      <c r="AO98" s="378"/>
      <c r="AP98" s="379"/>
      <c r="AQ98" s="379"/>
      <c r="AR98" s="379"/>
      <c r="AS98" s="379"/>
      <c r="AT98" s="379"/>
      <c r="AU98" s="379"/>
      <c r="AV98" s="379"/>
      <c r="AW98" s="380"/>
      <c r="AX98" s="369"/>
      <c r="AY98" s="370"/>
      <c r="AZ98" s="370"/>
      <c r="BA98" s="370"/>
      <c r="BB98" s="370"/>
      <c r="BC98" s="370"/>
      <c r="BD98" s="370"/>
      <c r="BE98" s="370"/>
      <c r="BF98" s="371"/>
      <c r="BG98" s="452"/>
      <c r="BH98" s="453"/>
      <c r="BI98" s="453"/>
      <c r="BJ98" s="453"/>
      <c r="BK98" s="453"/>
      <c r="BL98" s="453"/>
      <c r="BM98" s="454"/>
    </row>
    <row r="99" spans="2:65" s="8" customFormat="1" ht="12.75">
      <c r="B99" s="299"/>
      <c r="C99" s="300"/>
      <c r="D99" s="300"/>
      <c r="E99" s="300"/>
      <c r="F99" s="300"/>
      <c r="G99" s="301"/>
      <c r="H99" s="333" t="s">
        <v>97</v>
      </c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06"/>
      <c r="AJ99" s="307"/>
      <c r="AK99" s="307"/>
      <c r="AL99" s="307"/>
      <c r="AM99" s="307"/>
      <c r="AN99" s="308"/>
      <c r="AO99" s="378"/>
      <c r="AP99" s="379"/>
      <c r="AQ99" s="379"/>
      <c r="AR99" s="379"/>
      <c r="AS99" s="379"/>
      <c r="AT99" s="379"/>
      <c r="AU99" s="379"/>
      <c r="AV99" s="379"/>
      <c r="AW99" s="380"/>
      <c r="AX99" s="369"/>
      <c r="AY99" s="370"/>
      <c r="AZ99" s="370"/>
      <c r="BA99" s="370"/>
      <c r="BB99" s="370"/>
      <c r="BC99" s="370"/>
      <c r="BD99" s="370"/>
      <c r="BE99" s="370"/>
      <c r="BF99" s="371"/>
      <c r="BG99" s="452"/>
      <c r="BH99" s="453"/>
      <c r="BI99" s="453"/>
      <c r="BJ99" s="453"/>
      <c r="BK99" s="453"/>
      <c r="BL99" s="453"/>
      <c r="BM99" s="454"/>
    </row>
    <row r="100" spans="2:65" s="8" customFormat="1" ht="12.75">
      <c r="B100" s="296"/>
      <c r="C100" s="297"/>
      <c r="D100" s="297"/>
      <c r="E100" s="297"/>
      <c r="F100" s="297"/>
      <c r="G100" s="298"/>
      <c r="H100" s="292" t="s">
        <v>96</v>
      </c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309"/>
      <c r="AJ100" s="310"/>
      <c r="AK100" s="310"/>
      <c r="AL100" s="310"/>
      <c r="AM100" s="310"/>
      <c r="AN100" s="311"/>
      <c r="AO100" s="381"/>
      <c r="AP100" s="382"/>
      <c r="AQ100" s="382"/>
      <c r="AR100" s="382"/>
      <c r="AS100" s="382"/>
      <c r="AT100" s="382"/>
      <c r="AU100" s="382"/>
      <c r="AV100" s="382"/>
      <c r="AW100" s="383"/>
      <c r="AX100" s="372"/>
      <c r="AY100" s="373"/>
      <c r="AZ100" s="373"/>
      <c r="BA100" s="373"/>
      <c r="BB100" s="373"/>
      <c r="BC100" s="373"/>
      <c r="BD100" s="373"/>
      <c r="BE100" s="373"/>
      <c r="BF100" s="374"/>
      <c r="BG100" s="455"/>
      <c r="BH100" s="456"/>
      <c r="BI100" s="456"/>
      <c r="BJ100" s="456"/>
      <c r="BK100" s="456"/>
      <c r="BL100" s="456"/>
      <c r="BM100" s="457"/>
    </row>
    <row r="101" spans="2:65" s="8" customFormat="1" ht="12.75">
      <c r="B101" s="293" t="s">
        <v>25</v>
      </c>
      <c r="C101" s="294"/>
      <c r="D101" s="294"/>
      <c r="E101" s="294"/>
      <c r="F101" s="294"/>
      <c r="G101" s="295"/>
      <c r="H101" s="320" t="s">
        <v>100</v>
      </c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03" t="s">
        <v>103</v>
      </c>
      <c r="AJ101" s="304"/>
      <c r="AK101" s="304"/>
      <c r="AL101" s="304"/>
      <c r="AM101" s="304"/>
      <c r="AN101" s="305"/>
      <c r="AO101" s="324">
        <v>274</v>
      </c>
      <c r="AP101" s="325"/>
      <c r="AQ101" s="325"/>
      <c r="AR101" s="325"/>
      <c r="AS101" s="325"/>
      <c r="AT101" s="325"/>
      <c r="AU101" s="325"/>
      <c r="AV101" s="325"/>
      <c r="AW101" s="326"/>
      <c r="AX101" s="324">
        <v>274</v>
      </c>
      <c r="AY101" s="325"/>
      <c r="AZ101" s="325"/>
      <c r="BA101" s="325"/>
      <c r="BB101" s="325"/>
      <c r="BC101" s="325"/>
      <c r="BD101" s="325"/>
      <c r="BE101" s="325"/>
      <c r="BF101" s="326"/>
      <c r="BG101" s="409"/>
      <c r="BH101" s="410"/>
      <c r="BI101" s="410"/>
      <c r="BJ101" s="410"/>
      <c r="BK101" s="410"/>
      <c r="BL101" s="410"/>
      <c r="BM101" s="411"/>
    </row>
    <row r="102" spans="2:65" s="8" customFormat="1" ht="12.75">
      <c r="B102" s="296"/>
      <c r="C102" s="297"/>
      <c r="D102" s="297"/>
      <c r="E102" s="297"/>
      <c r="F102" s="297"/>
      <c r="G102" s="298"/>
      <c r="H102" s="292" t="s">
        <v>101</v>
      </c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309"/>
      <c r="AJ102" s="310"/>
      <c r="AK102" s="310"/>
      <c r="AL102" s="310"/>
      <c r="AM102" s="310"/>
      <c r="AN102" s="311"/>
      <c r="AO102" s="330"/>
      <c r="AP102" s="331"/>
      <c r="AQ102" s="331"/>
      <c r="AR102" s="331"/>
      <c r="AS102" s="331"/>
      <c r="AT102" s="331"/>
      <c r="AU102" s="331"/>
      <c r="AV102" s="331"/>
      <c r="AW102" s="332"/>
      <c r="AX102" s="330"/>
      <c r="AY102" s="331"/>
      <c r="AZ102" s="331"/>
      <c r="BA102" s="331"/>
      <c r="BB102" s="331"/>
      <c r="BC102" s="331"/>
      <c r="BD102" s="331"/>
      <c r="BE102" s="331"/>
      <c r="BF102" s="332"/>
      <c r="BG102" s="412"/>
      <c r="BH102" s="413"/>
      <c r="BI102" s="413"/>
      <c r="BJ102" s="413"/>
      <c r="BK102" s="413"/>
      <c r="BL102" s="413"/>
      <c r="BM102" s="414"/>
    </row>
    <row r="103" spans="2:65" s="8" customFormat="1" ht="18" customHeight="1">
      <c r="B103" s="334" t="s">
        <v>99</v>
      </c>
      <c r="C103" s="334"/>
      <c r="D103" s="334"/>
      <c r="E103" s="334"/>
      <c r="F103" s="334"/>
      <c r="G103" s="334"/>
      <c r="H103" s="333" t="s">
        <v>102</v>
      </c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47" t="s">
        <v>161</v>
      </c>
      <c r="AJ103" s="347"/>
      <c r="AK103" s="347"/>
      <c r="AL103" s="347"/>
      <c r="AM103" s="347"/>
      <c r="AN103" s="347"/>
      <c r="AO103" s="458">
        <v>140.77600000000001</v>
      </c>
      <c r="AP103" s="459"/>
      <c r="AQ103" s="459"/>
      <c r="AR103" s="459"/>
      <c r="AS103" s="459"/>
      <c r="AT103" s="459"/>
      <c r="AU103" s="459"/>
      <c r="AV103" s="459"/>
      <c r="AW103" s="460"/>
      <c r="AX103" s="458">
        <v>140.77799999999999</v>
      </c>
      <c r="AY103" s="459"/>
      <c r="AZ103" s="459"/>
      <c r="BA103" s="459"/>
      <c r="BB103" s="459"/>
      <c r="BC103" s="459"/>
      <c r="BD103" s="459"/>
      <c r="BE103" s="459"/>
      <c r="BF103" s="460"/>
      <c r="BG103" s="425"/>
      <c r="BH103" s="425"/>
      <c r="BI103" s="425"/>
      <c r="BJ103" s="425"/>
      <c r="BK103" s="425"/>
      <c r="BL103" s="425"/>
      <c r="BM103" s="425"/>
    </row>
    <row r="104" spans="2:65" s="8" customFormat="1" ht="12.75">
      <c r="B104" s="293" t="s">
        <v>175</v>
      </c>
      <c r="C104" s="294"/>
      <c r="D104" s="294"/>
      <c r="E104" s="294"/>
      <c r="F104" s="294"/>
      <c r="G104" s="295"/>
      <c r="H104" s="320" t="s">
        <v>104</v>
      </c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03" t="s">
        <v>161</v>
      </c>
      <c r="AJ104" s="304"/>
      <c r="AK104" s="304"/>
      <c r="AL104" s="304"/>
      <c r="AM104" s="304"/>
      <c r="AN104" s="305"/>
      <c r="AO104" s="324">
        <v>82.25</v>
      </c>
      <c r="AP104" s="325"/>
      <c r="AQ104" s="325"/>
      <c r="AR104" s="325"/>
      <c r="AS104" s="325"/>
      <c r="AT104" s="325"/>
      <c r="AU104" s="325"/>
      <c r="AV104" s="325"/>
      <c r="AW104" s="326"/>
      <c r="AX104" s="324">
        <v>82.251999999999995</v>
      </c>
      <c r="AY104" s="325"/>
      <c r="AZ104" s="325"/>
      <c r="BA104" s="325"/>
      <c r="BB104" s="325"/>
      <c r="BC104" s="325"/>
      <c r="BD104" s="325"/>
      <c r="BE104" s="325"/>
      <c r="BF104" s="326"/>
      <c r="BG104" s="409"/>
      <c r="BH104" s="410"/>
      <c r="BI104" s="410"/>
      <c r="BJ104" s="410"/>
      <c r="BK104" s="410"/>
      <c r="BL104" s="410"/>
      <c r="BM104" s="411"/>
    </row>
    <row r="105" spans="2:65" s="8" customFormat="1" ht="12.75">
      <c r="B105" s="296"/>
      <c r="C105" s="297"/>
      <c r="D105" s="297"/>
      <c r="E105" s="297"/>
      <c r="F105" s="297"/>
      <c r="G105" s="298"/>
      <c r="H105" s="292" t="s">
        <v>178</v>
      </c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309"/>
      <c r="AJ105" s="310"/>
      <c r="AK105" s="310"/>
      <c r="AL105" s="310"/>
      <c r="AM105" s="310"/>
      <c r="AN105" s="311"/>
      <c r="AO105" s="330"/>
      <c r="AP105" s="331"/>
      <c r="AQ105" s="331"/>
      <c r="AR105" s="331"/>
      <c r="AS105" s="331"/>
      <c r="AT105" s="331"/>
      <c r="AU105" s="331"/>
      <c r="AV105" s="331"/>
      <c r="AW105" s="332"/>
      <c r="AX105" s="330"/>
      <c r="AY105" s="331"/>
      <c r="AZ105" s="331"/>
      <c r="BA105" s="331"/>
      <c r="BB105" s="331"/>
      <c r="BC105" s="331"/>
      <c r="BD105" s="331"/>
      <c r="BE105" s="331"/>
      <c r="BF105" s="332"/>
      <c r="BG105" s="412"/>
      <c r="BH105" s="413"/>
      <c r="BI105" s="413"/>
      <c r="BJ105" s="413"/>
      <c r="BK105" s="413"/>
      <c r="BL105" s="413"/>
      <c r="BM105" s="414"/>
    </row>
    <row r="106" spans="2:65" s="8" customFormat="1" ht="12.75">
      <c r="B106" s="293" t="s">
        <v>176</v>
      </c>
      <c r="C106" s="294"/>
      <c r="D106" s="294"/>
      <c r="E106" s="294"/>
      <c r="F106" s="294"/>
      <c r="G106" s="295"/>
      <c r="H106" s="320" t="s">
        <v>104</v>
      </c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03" t="s">
        <v>161</v>
      </c>
      <c r="AJ106" s="304"/>
      <c r="AK106" s="304"/>
      <c r="AL106" s="304"/>
      <c r="AM106" s="304"/>
      <c r="AN106" s="305"/>
      <c r="AO106" s="324">
        <v>32.33</v>
      </c>
      <c r="AP106" s="325"/>
      <c r="AQ106" s="325"/>
      <c r="AR106" s="325"/>
      <c r="AS106" s="325"/>
      <c r="AT106" s="325"/>
      <c r="AU106" s="325"/>
      <c r="AV106" s="325"/>
      <c r="AW106" s="326"/>
      <c r="AX106" s="324">
        <v>32.33</v>
      </c>
      <c r="AY106" s="325"/>
      <c r="AZ106" s="325"/>
      <c r="BA106" s="325"/>
      <c r="BB106" s="325"/>
      <c r="BC106" s="325"/>
      <c r="BD106" s="325"/>
      <c r="BE106" s="325"/>
      <c r="BF106" s="326"/>
      <c r="BG106" s="409"/>
      <c r="BH106" s="410"/>
      <c r="BI106" s="410"/>
      <c r="BJ106" s="410"/>
      <c r="BK106" s="410"/>
      <c r="BL106" s="410"/>
      <c r="BM106" s="411"/>
    </row>
    <row r="107" spans="2:65" s="8" customFormat="1" ht="12.75">
      <c r="B107" s="296"/>
      <c r="C107" s="297"/>
      <c r="D107" s="297"/>
      <c r="E107" s="297"/>
      <c r="F107" s="297"/>
      <c r="G107" s="298"/>
      <c r="H107" s="292" t="s">
        <v>179</v>
      </c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309"/>
      <c r="AJ107" s="310"/>
      <c r="AK107" s="310"/>
      <c r="AL107" s="310"/>
      <c r="AM107" s="310"/>
      <c r="AN107" s="311"/>
      <c r="AO107" s="330"/>
      <c r="AP107" s="331"/>
      <c r="AQ107" s="331"/>
      <c r="AR107" s="331"/>
      <c r="AS107" s="331"/>
      <c r="AT107" s="331"/>
      <c r="AU107" s="331"/>
      <c r="AV107" s="331"/>
      <c r="AW107" s="332"/>
      <c r="AX107" s="330"/>
      <c r="AY107" s="331"/>
      <c r="AZ107" s="331"/>
      <c r="BA107" s="331"/>
      <c r="BB107" s="331"/>
      <c r="BC107" s="331"/>
      <c r="BD107" s="331"/>
      <c r="BE107" s="331"/>
      <c r="BF107" s="332"/>
      <c r="BG107" s="412"/>
      <c r="BH107" s="413"/>
      <c r="BI107" s="413"/>
      <c r="BJ107" s="413"/>
      <c r="BK107" s="413"/>
      <c r="BL107" s="413"/>
      <c r="BM107" s="414"/>
    </row>
    <row r="108" spans="2:65" s="8" customFormat="1" ht="12.75">
      <c r="B108" s="293" t="s">
        <v>177</v>
      </c>
      <c r="C108" s="294"/>
      <c r="D108" s="294"/>
      <c r="E108" s="294"/>
      <c r="F108" s="294"/>
      <c r="G108" s="295"/>
      <c r="H108" s="320" t="s">
        <v>104</v>
      </c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03" t="s">
        <v>161</v>
      </c>
      <c r="AJ108" s="304"/>
      <c r="AK108" s="304"/>
      <c r="AL108" s="304"/>
      <c r="AM108" s="304"/>
      <c r="AN108" s="305"/>
      <c r="AO108" s="360">
        <v>26.196000000000002</v>
      </c>
      <c r="AP108" s="361"/>
      <c r="AQ108" s="361"/>
      <c r="AR108" s="361"/>
      <c r="AS108" s="361"/>
      <c r="AT108" s="361"/>
      <c r="AU108" s="361"/>
      <c r="AV108" s="361"/>
      <c r="AW108" s="362"/>
      <c r="AX108" s="360">
        <v>26.196000000000002</v>
      </c>
      <c r="AY108" s="361"/>
      <c r="AZ108" s="361"/>
      <c r="BA108" s="361"/>
      <c r="BB108" s="361"/>
      <c r="BC108" s="361"/>
      <c r="BD108" s="361"/>
      <c r="BE108" s="361"/>
      <c r="BF108" s="362"/>
      <c r="BG108" s="409"/>
      <c r="BH108" s="410"/>
      <c r="BI108" s="410"/>
      <c r="BJ108" s="410"/>
      <c r="BK108" s="410"/>
      <c r="BL108" s="410"/>
      <c r="BM108" s="411"/>
    </row>
    <row r="109" spans="2:65" s="8" customFormat="1" ht="12.75">
      <c r="B109" s="296"/>
      <c r="C109" s="297"/>
      <c r="D109" s="297"/>
      <c r="E109" s="297"/>
      <c r="F109" s="297"/>
      <c r="G109" s="298"/>
      <c r="H109" s="292" t="s">
        <v>180</v>
      </c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309"/>
      <c r="AJ109" s="310"/>
      <c r="AK109" s="310"/>
      <c r="AL109" s="310"/>
      <c r="AM109" s="310"/>
      <c r="AN109" s="311"/>
      <c r="AO109" s="363"/>
      <c r="AP109" s="364"/>
      <c r="AQ109" s="364"/>
      <c r="AR109" s="364"/>
      <c r="AS109" s="364"/>
      <c r="AT109" s="364"/>
      <c r="AU109" s="364"/>
      <c r="AV109" s="364"/>
      <c r="AW109" s="365"/>
      <c r="AX109" s="363"/>
      <c r="AY109" s="364"/>
      <c r="AZ109" s="364"/>
      <c r="BA109" s="364"/>
      <c r="BB109" s="364"/>
      <c r="BC109" s="364"/>
      <c r="BD109" s="364"/>
      <c r="BE109" s="364"/>
      <c r="BF109" s="365"/>
      <c r="BG109" s="412"/>
      <c r="BH109" s="413"/>
      <c r="BI109" s="413"/>
      <c r="BJ109" s="413"/>
      <c r="BK109" s="413"/>
      <c r="BL109" s="413"/>
      <c r="BM109" s="414"/>
    </row>
    <row r="110" spans="2:65" s="8" customFormat="1" ht="12.75">
      <c r="B110" s="293" t="s">
        <v>105</v>
      </c>
      <c r="C110" s="294"/>
      <c r="D110" s="294"/>
      <c r="E110" s="294"/>
      <c r="F110" s="294"/>
      <c r="G110" s="295"/>
      <c r="H110" s="320" t="s">
        <v>107</v>
      </c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03" t="s">
        <v>109</v>
      </c>
      <c r="AJ110" s="304"/>
      <c r="AK110" s="304"/>
      <c r="AL110" s="304"/>
      <c r="AM110" s="304"/>
      <c r="AN110" s="305"/>
      <c r="AO110" s="324">
        <v>114.75</v>
      </c>
      <c r="AP110" s="325"/>
      <c r="AQ110" s="325"/>
      <c r="AR110" s="325"/>
      <c r="AS110" s="325"/>
      <c r="AT110" s="325"/>
      <c r="AU110" s="325"/>
      <c r="AV110" s="325"/>
      <c r="AW110" s="326"/>
      <c r="AX110" s="324">
        <v>114.75</v>
      </c>
      <c r="AY110" s="325"/>
      <c r="AZ110" s="325"/>
      <c r="BA110" s="325"/>
      <c r="BB110" s="325"/>
      <c r="BC110" s="325"/>
      <c r="BD110" s="325"/>
      <c r="BE110" s="325"/>
      <c r="BF110" s="326"/>
      <c r="BG110" s="409"/>
      <c r="BH110" s="410"/>
      <c r="BI110" s="410"/>
      <c r="BJ110" s="410"/>
      <c r="BK110" s="410"/>
      <c r="BL110" s="410"/>
      <c r="BM110" s="411"/>
    </row>
    <row r="111" spans="2:65" s="8" customFormat="1" ht="12.75">
      <c r="B111" s="296"/>
      <c r="C111" s="297"/>
      <c r="D111" s="297"/>
      <c r="E111" s="297"/>
      <c r="F111" s="297"/>
      <c r="G111" s="298"/>
      <c r="H111" s="292" t="s">
        <v>108</v>
      </c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309"/>
      <c r="AJ111" s="310"/>
      <c r="AK111" s="310"/>
      <c r="AL111" s="310"/>
      <c r="AM111" s="310"/>
      <c r="AN111" s="311"/>
      <c r="AO111" s="330"/>
      <c r="AP111" s="331"/>
      <c r="AQ111" s="331"/>
      <c r="AR111" s="331"/>
      <c r="AS111" s="331"/>
      <c r="AT111" s="331"/>
      <c r="AU111" s="331"/>
      <c r="AV111" s="331"/>
      <c r="AW111" s="332"/>
      <c r="AX111" s="330"/>
      <c r="AY111" s="331"/>
      <c r="AZ111" s="331"/>
      <c r="BA111" s="331"/>
      <c r="BB111" s="331"/>
      <c r="BC111" s="331"/>
      <c r="BD111" s="331"/>
      <c r="BE111" s="331"/>
      <c r="BF111" s="332"/>
      <c r="BG111" s="412"/>
      <c r="BH111" s="413"/>
      <c r="BI111" s="413"/>
      <c r="BJ111" s="413"/>
      <c r="BK111" s="413"/>
      <c r="BL111" s="413"/>
      <c r="BM111" s="414"/>
    </row>
    <row r="112" spans="2:65" s="8" customFormat="1" ht="12.75">
      <c r="B112" s="293" t="s">
        <v>181</v>
      </c>
      <c r="C112" s="294"/>
      <c r="D112" s="294"/>
      <c r="E112" s="294"/>
      <c r="F112" s="294"/>
      <c r="G112" s="295"/>
      <c r="H112" s="320" t="s">
        <v>110</v>
      </c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03" t="s">
        <v>109</v>
      </c>
      <c r="AJ112" s="304"/>
      <c r="AK112" s="304"/>
      <c r="AL112" s="304"/>
      <c r="AM112" s="304"/>
      <c r="AN112" s="305"/>
      <c r="AO112" s="324">
        <v>5.4</v>
      </c>
      <c r="AP112" s="325"/>
      <c r="AQ112" s="325"/>
      <c r="AR112" s="325"/>
      <c r="AS112" s="325"/>
      <c r="AT112" s="325"/>
      <c r="AU112" s="325"/>
      <c r="AV112" s="325"/>
      <c r="AW112" s="326"/>
      <c r="AX112" s="324">
        <v>5.4</v>
      </c>
      <c r="AY112" s="325"/>
      <c r="AZ112" s="325"/>
      <c r="BA112" s="325"/>
      <c r="BB112" s="325"/>
      <c r="BC112" s="325"/>
      <c r="BD112" s="325"/>
      <c r="BE112" s="325"/>
      <c r="BF112" s="326"/>
      <c r="BG112" s="409"/>
      <c r="BH112" s="410"/>
      <c r="BI112" s="410"/>
      <c r="BJ112" s="410"/>
      <c r="BK112" s="410"/>
      <c r="BL112" s="410"/>
      <c r="BM112" s="411"/>
    </row>
    <row r="113" spans="2:65" s="8" customFormat="1" ht="12.75">
      <c r="B113" s="296"/>
      <c r="C113" s="297"/>
      <c r="D113" s="297"/>
      <c r="E113" s="297"/>
      <c r="F113" s="297"/>
      <c r="G113" s="298"/>
      <c r="H113" s="292" t="s">
        <v>184</v>
      </c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309"/>
      <c r="AJ113" s="310"/>
      <c r="AK113" s="310"/>
      <c r="AL113" s="310"/>
      <c r="AM113" s="310"/>
      <c r="AN113" s="311"/>
      <c r="AO113" s="330"/>
      <c r="AP113" s="331"/>
      <c r="AQ113" s="331"/>
      <c r="AR113" s="331"/>
      <c r="AS113" s="331"/>
      <c r="AT113" s="331"/>
      <c r="AU113" s="331"/>
      <c r="AV113" s="331"/>
      <c r="AW113" s="332"/>
      <c r="AX113" s="330"/>
      <c r="AY113" s="331"/>
      <c r="AZ113" s="331"/>
      <c r="BA113" s="331"/>
      <c r="BB113" s="331"/>
      <c r="BC113" s="331"/>
      <c r="BD113" s="331"/>
      <c r="BE113" s="331"/>
      <c r="BF113" s="332"/>
      <c r="BG113" s="412"/>
      <c r="BH113" s="413"/>
      <c r="BI113" s="413"/>
      <c r="BJ113" s="413"/>
      <c r="BK113" s="413"/>
      <c r="BL113" s="413"/>
      <c r="BM113" s="414"/>
    </row>
    <row r="114" spans="2:65" s="8" customFormat="1" ht="12.75">
      <c r="B114" s="293" t="s">
        <v>182</v>
      </c>
      <c r="C114" s="294"/>
      <c r="D114" s="294"/>
      <c r="E114" s="294"/>
      <c r="F114" s="294"/>
      <c r="G114" s="295"/>
      <c r="H114" s="320" t="s">
        <v>110</v>
      </c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03" t="s">
        <v>109</v>
      </c>
      <c r="AJ114" s="304"/>
      <c r="AK114" s="304"/>
      <c r="AL114" s="304"/>
      <c r="AM114" s="304"/>
      <c r="AN114" s="305"/>
      <c r="AO114" s="324">
        <v>63.27</v>
      </c>
      <c r="AP114" s="325"/>
      <c r="AQ114" s="325"/>
      <c r="AR114" s="325"/>
      <c r="AS114" s="325"/>
      <c r="AT114" s="325"/>
      <c r="AU114" s="325"/>
      <c r="AV114" s="325"/>
      <c r="AW114" s="326"/>
      <c r="AX114" s="324">
        <v>63.27</v>
      </c>
      <c r="AY114" s="325"/>
      <c r="AZ114" s="325"/>
      <c r="BA114" s="325"/>
      <c r="BB114" s="325"/>
      <c r="BC114" s="325"/>
      <c r="BD114" s="325"/>
      <c r="BE114" s="325"/>
      <c r="BF114" s="326"/>
      <c r="BG114" s="409"/>
      <c r="BH114" s="410"/>
      <c r="BI114" s="410"/>
      <c r="BJ114" s="410"/>
      <c r="BK114" s="410"/>
      <c r="BL114" s="410"/>
      <c r="BM114" s="411"/>
    </row>
    <row r="115" spans="2:65" s="8" customFormat="1" ht="12.75">
      <c r="B115" s="296"/>
      <c r="C115" s="297"/>
      <c r="D115" s="297"/>
      <c r="E115" s="297"/>
      <c r="F115" s="297"/>
      <c r="G115" s="298"/>
      <c r="H115" s="292" t="s">
        <v>199</v>
      </c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309"/>
      <c r="AJ115" s="310"/>
      <c r="AK115" s="310"/>
      <c r="AL115" s="310"/>
      <c r="AM115" s="310"/>
      <c r="AN115" s="311"/>
      <c r="AO115" s="330"/>
      <c r="AP115" s="331"/>
      <c r="AQ115" s="331"/>
      <c r="AR115" s="331"/>
      <c r="AS115" s="331"/>
      <c r="AT115" s="331"/>
      <c r="AU115" s="331"/>
      <c r="AV115" s="331"/>
      <c r="AW115" s="332"/>
      <c r="AX115" s="330"/>
      <c r="AY115" s="331"/>
      <c r="AZ115" s="331"/>
      <c r="BA115" s="331"/>
      <c r="BB115" s="331"/>
      <c r="BC115" s="331"/>
      <c r="BD115" s="331"/>
      <c r="BE115" s="331"/>
      <c r="BF115" s="332"/>
      <c r="BG115" s="412"/>
      <c r="BH115" s="413"/>
      <c r="BI115" s="413"/>
      <c r="BJ115" s="413"/>
      <c r="BK115" s="413"/>
      <c r="BL115" s="413"/>
      <c r="BM115" s="414"/>
    </row>
    <row r="116" spans="2:65" s="8" customFormat="1" ht="12.75">
      <c r="B116" s="293" t="s">
        <v>183</v>
      </c>
      <c r="C116" s="294"/>
      <c r="D116" s="294"/>
      <c r="E116" s="294"/>
      <c r="F116" s="294"/>
      <c r="G116" s="295"/>
      <c r="H116" s="320" t="s">
        <v>110</v>
      </c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03" t="s">
        <v>109</v>
      </c>
      <c r="AJ116" s="304"/>
      <c r="AK116" s="304"/>
      <c r="AL116" s="304"/>
      <c r="AM116" s="304"/>
      <c r="AN116" s="305"/>
      <c r="AO116" s="324">
        <v>46.08</v>
      </c>
      <c r="AP116" s="325"/>
      <c r="AQ116" s="325"/>
      <c r="AR116" s="325"/>
      <c r="AS116" s="325"/>
      <c r="AT116" s="325"/>
      <c r="AU116" s="325"/>
      <c r="AV116" s="325"/>
      <c r="AW116" s="326"/>
      <c r="AX116" s="324">
        <v>46.08</v>
      </c>
      <c r="AY116" s="325"/>
      <c r="AZ116" s="325"/>
      <c r="BA116" s="325"/>
      <c r="BB116" s="325"/>
      <c r="BC116" s="325"/>
      <c r="BD116" s="325"/>
      <c r="BE116" s="325"/>
      <c r="BF116" s="326"/>
      <c r="BG116" s="409"/>
      <c r="BH116" s="410"/>
      <c r="BI116" s="410"/>
      <c r="BJ116" s="410"/>
      <c r="BK116" s="410"/>
      <c r="BL116" s="410"/>
      <c r="BM116" s="411"/>
    </row>
    <row r="117" spans="2:65" s="8" customFormat="1" ht="12.75">
      <c r="B117" s="296"/>
      <c r="C117" s="297"/>
      <c r="D117" s="297"/>
      <c r="E117" s="297"/>
      <c r="F117" s="297"/>
      <c r="G117" s="298"/>
      <c r="H117" s="292" t="s">
        <v>200</v>
      </c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309"/>
      <c r="AJ117" s="310"/>
      <c r="AK117" s="310"/>
      <c r="AL117" s="310"/>
      <c r="AM117" s="310"/>
      <c r="AN117" s="311"/>
      <c r="AO117" s="330"/>
      <c r="AP117" s="331"/>
      <c r="AQ117" s="331"/>
      <c r="AR117" s="331"/>
      <c r="AS117" s="331"/>
      <c r="AT117" s="331"/>
      <c r="AU117" s="331"/>
      <c r="AV117" s="331"/>
      <c r="AW117" s="332"/>
      <c r="AX117" s="330"/>
      <c r="AY117" s="331"/>
      <c r="AZ117" s="331"/>
      <c r="BA117" s="331"/>
      <c r="BB117" s="331"/>
      <c r="BC117" s="331"/>
      <c r="BD117" s="331"/>
      <c r="BE117" s="331"/>
      <c r="BF117" s="332"/>
      <c r="BG117" s="412"/>
      <c r="BH117" s="413"/>
      <c r="BI117" s="413"/>
      <c r="BJ117" s="413"/>
      <c r="BK117" s="413"/>
      <c r="BL117" s="413"/>
      <c r="BM117" s="414"/>
    </row>
    <row r="118" spans="2:65" s="8" customFormat="1" ht="12.75">
      <c r="B118" s="293" t="s">
        <v>106</v>
      </c>
      <c r="C118" s="294"/>
      <c r="D118" s="294"/>
      <c r="E118" s="294"/>
      <c r="F118" s="294"/>
      <c r="G118" s="295"/>
      <c r="H118" s="320" t="s">
        <v>111</v>
      </c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03" t="s">
        <v>109</v>
      </c>
      <c r="AJ118" s="304"/>
      <c r="AK118" s="304"/>
      <c r="AL118" s="304"/>
      <c r="AM118" s="304"/>
      <c r="AN118" s="305"/>
      <c r="AO118" s="324">
        <v>1743.8</v>
      </c>
      <c r="AP118" s="325"/>
      <c r="AQ118" s="325"/>
      <c r="AR118" s="325"/>
      <c r="AS118" s="325"/>
      <c r="AT118" s="325"/>
      <c r="AU118" s="325"/>
      <c r="AV118" s="325"/>
      <c r="AW118" s="326"/>
      <c r="AX118" s="324">
        <v>1743.8</v>
      </c>
      <c r="AY118" s="325"/>
      <c r="AZ118" s="325"/>
      <c r="BA118" s="325"/>
      <c r="BB118" s="325"/>
      <c r="BC118" s="325"/>
      <c r="BD118" s="325"/>
      <c r="BE118" s="325"/>
      <c r="BF118" s="326"/>
      <c r="BG118" s="409"/>
      <c r="BH118" s="410"/>
      <c r="BI118" s="410"/>
      <c r="BJ118" s="410"/>
      <c r="BK118" s="410"/>
      <c r="BL118" s="410"/>
      <c r="BM118" s="411"/>
    </row>
    <row r="119" spans="2:65" s="8" customFormat="1" ht="12.75">
      <c r="B119" s="296"/>
      <c r="C119" s="297"/>
      <c r="D119" s="297"/>
      <c r="E119" s="297"/>
      <c r="F119" s="297"/>
      <c r="G119" s="298"/>
      <c r="H119" s="292" t="s">
        <v>112</v>
      </c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309"/>
      <c r="AJ119" s="310"/>
      <c r="AK119" s="310"/>
      <c r="AL119" s="310"/>
      <c r="AM119" s="310"/>
      <c r="AN119" s="311"/>
      <c r="AO119" s="330"/>
      <c r="AP119" s="331"/>
      <c r="AQ119" s="331"/>
      <c r="AR119" s="331"/>
      <c r="AS119" s="331"/>
      <c r="AT119" s="331"/>
      <c r="AU119" s="331"/>
      <c r="AV119" s="331"/>
      <c r="AW119" s="332"/>
      <c r="AX119" s="330"/>
      <c r="AY119" s="331"/>
      <c r="AZ119" s="331"/>
      <c r="BA119" s="331"/>
      <c r="BB119" s="331"/>
      <c r="BC119" s="331"/>
      <c r="BD119" s="331"/>
      <c r="BE119" s="331"/>
      <c r="BF119" s="332"/>
      <c r="BG119" s="412"/>
      <c r="BH119" s="413"/>
      <c r="BI119" s="413"/>
      <c r="BJ119" s="413"/>
      <c r="BK119" s="413"/>
      <c r="BL119" s="413"/>
      <c r="BM119" s="414"/>
    </row>
    <row r="120" spans="2:65" s="8" customFormat="1" ht="12.75">
      <c r="B120" s="293" t="s">
        <v>185</v>
      </c>
      <c r="C120" s="294"/>
      <c r="D120" s="294"/>
      <c r="E120" s="294"/>
      <c r="F120" s="294"/>
      <c r="G120" s="295"/>
      <c r="H120" s="320" t="s">
        <v>113</v>
      </c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0"/>
      <c r="AH120" s="320"/>
      <c r="AI120" s="303" t="s">
        <v>109</v>
      </c>
      <c r="AJ120" s="304"/>
      <c r="AK120" s="304"/>
      <c r="AL120" s="304"/>
      <c r="AM120" s="304"/>
      <c r="AN120" s="305"/>
      <c r="AO120" s="324">
        <v>317.2</v>
      </c>
      <c r="AP120" s="325"/>
      <c r="AQ120" s="325"/>
      <c r="AR120" s="325"/>
      <c r="AS120" s="325"/>
      <c r="AT120" s="325"/>
      <c r="AU120" s="325"/>
      <c r="AV120" s="325"/>
      <c r="AW120" s="326"/>
      <c r="AX120" s="324">
        <v>317.2</v>
      </c>
      <c r="AY120" s="325"/>
      <c r="AZ120" s="325"/>
      <c r="BA120" s="325"/>
      <c r="BB120" s="325"/>
      <c r="BC120" s="325"/>
      <c r="BD120" s="325"/>
      <c r="BE120" s="325"/>
      <c r="BF120" s="326"/>
      <c r="BG120" s="409"/>
      <c r="BH120" s="410"/>
      <c r="BI120" s="410"/>
      <c r="BJ120" s="410"/>
      <c r="BK120" s="410"/>
      <c r="BL120" s="410"/>
      <c r="BM120" s="411"/>
    </row>
    <row r="121" spans="2:65" s="8" customFormat="1" ht="12.75">
      <c r="B121" s="296"/>
      <c r="C121" s="297"/>
      <c r="D121" s="297"/>
      <c r="E121" s="297"/>
      <c r="F121" s="297"/>
      <c r="G121" s="298"/>
      <c r="H121" s="292" t="s">
        <v>188</v>
      </c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309"/>
      <c r="AJ121" s="310"/>
      <c r="AK121" s="310"/>
      <c r="AL121" s="310"/>
      <c r="AM121" s="310"/>
      <c r="AN121" s="311"/>
      <c r="AO121" s="330"/>
      <c r="AP121" s="331"/>
      <c r="AQ121" s="331"/>
      <c r="AR121" s="331"/>
      <c r="AS121" s="331"/>
      <c r="AT121" s="331"/>
      <c r="AU121" s="331"/>
      <c r="AV121" s="331"/>
      <c r="AW121" s="332"/>
      <c r="AX121" s="330"/>
      <c r="AY121" s="331"/>
      <c r="AZ121" s="331"/>
      <c r="BA121" s="331"/>
      <c r="BB121" s="331"/>
      <c r="BC121" s="331"/>
      <c r="BD121" s="331"/>
      <c r="BE121" s="331"/>
      <c r="BF121" s="332"/>
      <c r="BG121" s="412"/>
      <c r="BH121" s="413"/>
      <c r="BI121" s="413"/>
      <c r="BJ121" s="413"/>
      <c r="BK121" s="413"/>
      <c r="BL121" s="413"/>
      <c r="BM121" s="414"/>
    </row>
    <row r="122" spans="2:65" s="8" customFormat="1" ht="12.75">
      <c r="B122" s="293" t="s">
        <v>186</v>
      </c>
      <c r="C122" s="294"/>
      <c r="D122" s="294"/>
      <c r="E122" s="294"/>
      <c r="F122" s="294"/>
      <c r="G122" s="295"/>
      <c r="H122" s="320" t="s">
        <v>113</v>
      </c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03" t="s">
        <v>109</v>
      </c>
      <c r="AJ122" s="304"/>
      <c r="AK122" s="304"/>
      <c r="AL122" s="304"/>
      <c r="AM122" s="304"/>
      <c r="AN122" s="305"/>
      <c r="AO122" s="324">
        <v>382.3</v>
      </c>
      <c r="AP122" s="325"/>
      <c r="AQ122" s="325"/>
      <c r="AR122" s="325"/>
      <c r="AS122" s="325"/>
      <c r="AT122" s="325"/>
      <c r="AU122" s="325"/>
      <c r="AV122" s="325"/>
      <c r="AW122" s="326"/>
      <c r="AX122" s="324">
        <v>382.3</v>
      </c>
      <c r="AY122" s="325"/>
      <c r="AZ122" s="325"/>
      <c r="BA122" s="325"/>
      <c r="BB122" s="325"/>
      <c r="BC122" s="325"/>
      <c r="BD122" s="325"/>
      <c r="BE122" s="325"/>
      <c r="BF122" s="326"/>
      <c r="BG122" s="409"/>
      <c r="BH122" s="410"/>
      <c r="BI122" s="410"/>
      <c r="BJ122" s="410"/>
      <c r="BK122" s="410"/>
      <c r="BL122" s="410"/>
      <c r="BM122" s="411"/>
    </row>
    <row r="123" spans="2:65" s="8" customFormat="1" ht="12.75">
      <c r="B123" s="296"/>
      <c r="C123" s="297"/>
      <c r="D123" s="297"/>
      <c r="E123" s="297"/>
      <c r="F123" s="297"/>
      <c r="G123" s="298"/>
      <c r="H123" s="292" t="s">
        <v>189</v>
      </c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309"/>
      <c r="AJ123" s="310"/>
      <c r="AK123" s="310"/>
      <c r="AL123" s="310"/>
      <c r="AM123" s="310"/>
      <c r="AN123" s="311"/>
      <c r="AO123" s="330"/>
      <c r="AP123" s="331"/>
      <c r="AQ123" s="331"/>
      <c r="AR123" s="331"/>
      <c r="AS123" s="331"/>
      <c r="AT123" s="331"/>
      <c r="AU123" s="331"/>
      <c r="AV123" s="331"/>
      <c r="AW123" s="332"/>
      <c r="AX123" s="330"/>
      <c r="AY123" s="331"/>
      <c r="AZ123" s="331"/>
      <c r="BA123" s="331"/>
      <c r="BB123" s="331"/>
      <c r="BC123" s="331"/>
      <c r="BD123" s="331"/>
      <c r="BE123" s="331"/>
      <c r="BF123" s="332"/>
      <c r="BG123" s="412"/>
      <c r="BH123" s="413"/>
      <c r="BI123" s="413"/>
      <c r="BJ123" s="413"/>
      <c r="BK123" s="413"/>
      <c r="BL123" s="413"/>
      <c r="BM123" s="414"/>
    </row>
    <row r="124" spans="2:65" s="8" customFormat="1" ht="12.75">
      <c r="B124" s="293" t="s">
        <v>187</v>
      </c>
      <c r="C124" s="294"/>
      <c r="D124" s="294"/>
      <c r="E124" s="294"/>
      <c r="F124" s="294"/>
      <c r="G124" s="295"/>
      <c r="H124" s="320" t="s">
        <v>113</v>
      </c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  <c r="AB124" s="320"/>
      <c r="AC124" s="320"/>
      <c r="AD124" s="320"/>
      <c r="AE124" s="320"/>
      <c r="AF124" s="320"/>
      <c r="AG124" s="320"/>
      <c r="AH124" s="320"/>
      <c r="AI124" s="303" t="s">
        <v>109</v>
      </c>
      <c r="AJ124" s="304"/>
      <c r="AK124" s="304"/>
      <c r="AL124" s="304"/>
      <c r="AM124" s="304"/>
      <c r="AN124" s="305"/>
      <c r="AO124" s="324">
        <v>1044.3</v>
      </c>
      <c r="AP124" s="325"/>
      <c r="AQ124" s="325"/>
      <c r="AR124" s="325"/>
      <c r="AS124" s="325"/>
      <c r="AT124" s="325"/>
      <c r="AU124" s="325"/>
      <c r="AV124" s="325"/>
      <c r="AW124" s="326"/>
      <c r="AX124" s="324">
        <v>1044.3</v>
      </c>
      <c r="AY124" s="325"/>
      <c r="AZ124" s="325"/>
      <c r="BA124" s="325"/>
      <c r="BB124" s="325"/>
      <c r="BC124" s="325"/>
      <c r="BD124" s="325"/>
      <c r="BE124" s="325"/>
      <c r="BF124" s="326"/>
      <c r="BG124" s="409"/>
      <c r="BH124" s="410"/>
      <c r="BI124" s="410"/>
      <c r="BJ124" s="410"/>
      <c r="BK124" s="410"/>
      <c r="BL124" s="410"/>
      <c r="BM124" s="411"/>
    </row>
    <row r="125" spans="2:65" s="8" customFormat="1" ht="12.75">
      <c r="B125" s="296"/>
      <c r="C125" s="297"/>
      <c r="D125" s="297"/>
      <c r="E125" s="297"/>
      <c r="F125" s="297"/>
      <c r="G125" s="298"/>
      <c r="H125" s="292" t="s">
        <v>190</v>
      </c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309"/>
      <c r="AJ125" s="310"/>
      <c r="AK125" s="310"/>
      <c r="AL125" s="310"/>
      <c r="AM125" s="310"/>
      <c r="AN125" s="311"/>
      <c r="AO125" s="330"/>
      <c r="AP125" s="331"/>
      <c r="AQ125" s="331"/>
      <c r="AR125" s="331"/>
      <c r="AS125" s="331"/>
      <c r="AT125" s="331"/>
      <c r="AU125" s="331"/>
      <c r="AV125" s="331"/>
      <c r="AW125" s="332"/>
      <c r="AX125" s="330"/>
      <c r="AY125" s="331"/>
      <c r="AZ125" s="331"/>
      <c r="BA125" s="331"/>
      <c r="BB125" s="331"/>
      <c r="BC125" s="331"/>
      <c r="BD125" s="331"/>
      <c r="BE125" s="331"/>
      <c r="BF125" s="332"/>
      <c r="BG125" s="412"/>
      <c r="BH125" s="413"/>
      <c r="BI125" s="413"/>
      <c r="BJ125" s="413"/>
      <c r="BK125" s="413"/>
      <c r="BL125" s="413"/>
      <c r="BM125" s="414"/>
    </row>
    <row r="126" spans="2:65" s="8" customFormat="1" ht="15" customHeight="1">
      <c r="B126" s="312" t="s">
        <v>116</v>
      </c>
      <c r="C126" s="312"/>
      <c r="D126" s="312"/>
      <c r="E126" s="312"/>
      <c r="F126" s="312"/>
      <c r="G126" s="312"/>
      <c r="H126" s="335" t="s">
        <v>114</v>
      </c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02" t="s">
        <v>115</v>
      </c>
      <c r="AJ126" s="302"/>
      <c r="AK126" s="302"/>
      <c r="AL126" s="302"/>
      <c r="AM126" s="302"/>
      <c r="AN126" s="302"/>
      <c r="AO126" s="458">
        <v>54.524000000000001</v>
      </c>
      <c r="AP126" s="459"/>
      <c r="AQ126" s="459"/>
      <c r="AR126" s="459"/>
      <c r="AS126" s="459"/>
      <c r="AT126" s="459"/>
      <c r="AU126" s="459"/>
      <c r="AV126" s="459"/>
      <c r="AW126" s="460"/>
      <c r="AX126" s="458">
        <v>54.524000000000001</v>
      </c>
      <c r="AY126" s="459"/>
      <c r="AZ126" s="459"/>
      <c r="BA126" s="459"/>
      <c r="BB126" s="459"/>
      <c r="BC126" s="459"/>
      <c r="BD126" s="459"/>
      <c r="BE126" s="459"/>
      <c r="BF126" s="460"/>
      <c r="BG126" s="418"/>
      <c r="BH126" s="418"/>
      <c r="BI126" s="418"/>
      <c r="BJ126" s="418"/>
      <c r="BK126" s="418"/>
      <c r="BL126" s="418"/>
      <c r="BM126" s="418"/>
    </row>
    <row r="127" spans="2:65" s="8" customFormat="1" ht="12.75">
      <c r="B127" s="293" t="s">
        <v>191</v>
      </c>
      <c r="C127" s="294"/>
      <c r="D127" s="294"/>
      <c r="E127" s="294"/>
      <c r="F127" s="294"/>
      <c r="G127" s="295"/>
      <c r="H127" s="320" t="s">
        <v>117</v>
      </c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0"/>
      <c r="AD127" s="320"/>
      <c r="AE127" s="320"/>
      <c r="AF127" s="320"/>
      <c r="AG127" s="320"/>
      <c r="AH127" s="320"/>
      <c r="AI127" s="303" t="s">
        <v>115</v>
      </c>
      <c r="AJ127" s="304"/>
      <c r="AK127" s="304"/>
      <c r="AL127" s="304"/>
      <c r="AM127" s="304"/>
      <c r="AN127" s="305"/>
      <c r="AO127" s="324">
        <v>4.5</v>
      </c>
      <c r="AP127" s="325"/>
      <c r="AQ127" s="325"/>
      <c r="AR127" s="325"/>
      <c r="AS127" s="325"/>
      <c r="AT127" s="325"/>
      <c r="AU127" s="325"/>
      <c r="AV127" s="325"/>
      <c r="AW127" s="326"/>
      <c r="AX127" s="324">
        <v>4.5</v>
      </c>
      <c r="AY127" s="325"/>
      <c r="AZ127" s="325"/>
      <c r="BA127" s="325"/>
      <c r="BB127" s="325"/>
      <c r="BC127" s="325"/>
      <c r="BD127" s="325"/>
      <c r="BE127" s="325"/>
      <c r="BF127" s="326"/>
      <c r="BG127" s="409"/>
      <c r="BH127" s="410"/>
      <c r="BI127" s="410"/>
      <c r="BJ127" s="410"/>
      <c r="BK127" s="410"/>
      <c r="BL127" s="410"/>
      <c r="BM127" s="411"/>
    </row>
    <row r="128" spans="2:65" s="8" customFormat="1" ht="12.75">
      <c r="B128" s="296"/>
      <c r="C128" s="297"/>
      <c r="D128" s="297"/>
      <c r="E128" s="297"/>
      <c r="F128" s="297"/>
      <c r="G128" s="298"/>
      <c r="H128" s="292" t="s">
        <v>195</v>
      </c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309"/>
      <c r="AJ128" s="310"/>
      <c r="AK128" s="310"/>
      <c r="AL128" s="310"/>
      <c r="AM128" s="310"/>
      <c r="AN128" s="311"/>
      <c r="AO128" s="330"/>
      <c r="AP128" s="331"/>
      <c r="AQ128" s="331"/>
      <c r="AR128" s="331"/>
      <c r="AS128" s="331"/>
      <c r="AT128" s="331"/>
      <c r="AU128" s="331"/>
      <c r="AV128" s="331"/>
      <c r="AW128" s="332"/>
      <c r="AX128" s="330"/>
      <c r="AY128" s="331"/>
      <c r="AZ128" s="331"/>
      <c r="BA128" s="331"/>
      <c r="BB128" s="331"/>
      <c r="BC128" s="331"/>
      <c r="BD128" s="331"/>
      <c r="BE128" s="331"/>
      <c r="BF128" s="332"/>
      <c r="BG128" s="412"/>
      <c r="BH128" s="413"/>
      <c r="BI128" s="413"/>
      <c r="BJ128" s="413"/>
      <c r="BK128" s="413"/>
      <c r="BL128" s="413"/>
      <c r="BM128" s="414"/>
    </row>
    <row r="129" spans="2:65" s="8" customFormat="1" ht="12.75">
      <c r="B129" s="293" t="s">
        <v>192</v>
      </c>
      <c r="C129" s="294"/>
      <c r="D129" s="294"/>
      <c r="E129" s="294"/>
      <c r="F129" s="294"/>
      <c r="G129" s="295"/>
      <c r="H129" s="320" t="s">
        <v>117</v>
      </c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  <c r="AI129" s="303" t="s">
        <v>115</v>
      </c>
      <c r="AJ129" s="304"/>
      <c r="AK129" s="304"/>
      <c r="AL129" s="304"/>
      <c r="AM129" s="304"/>
      <c r="AN129" s="305"/>
      <c r="AO129" s="324">
        <v>18.074000000000002</v>
      </c>
      <c r="AP129" s="325"/>
      <c r="AQ129" s="325"/>
      <c r="AR129" s="325"/>
      <c r="AS129" s="325"/>
      <c r="AT129" s="325"/>
      <c r="AU129" s="325"/>
      <c r="AV129" s="325"/>
      <c r="AW129" s="326"/>
      <c r="AX129" s="324">
        <v>18.074000000000002</v>
      </c>
      <c r="AY129" s="325"/>
      <c r="AZ129" s="325"/>
      <c r="BA129" s="325"/>
      <c r="BB129" s="325"/>
      <c r="BC129" s="325"/>
      <c r="BD129" s="325"/>
      <c r="BE129" s="325"/>
      <c r="BF129" s="326"/>
      <c r="BG129" s="409"/>
      <c r="BH129" s="410"/>
      <c r="BI129" s="410"/>
      <c r="BJ129" s="410"/>
      <c r="BK129" s="410"/>
      <c r="BL129" s="410"/>
      <c r="BM129" s="411"/>
    </row>
    <row r="130" spans="2:65" s="8" customFormat="1" ht="12.75">
      <c r="B130" s="296"/>
      <c r="C130" s="297"/>
      <c r="D130" s="297"/>
      <c r="E130" s="297"/>
      <c r="F130" s="297"/>
      <c r="G130" s="298"/>
      <c r="H130" s="292" t="s">
        <v>194</v>
      </c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309"/>
      <c r="AJ130" s="310"/>
      <c r="AK130" s="310"/>
      <c r="AL130" s="310"/>
      <c r="AM130" s="310"/>
      <c r="AN130" s="311"/>
      <c r="AO130" s="330"/>
      <c r="AP130" s="331"/>
      <c r="AQ130" s="331"/>
      <c r="AR130" s="331"/>
      <c r="AS130" s="331"/>
      <c r="AT130" s="331"/>
      <c r="AU130" s="331"/>
      <c r="AV130" s="331"/>
      <c r="AW130" s="332"/>
      <c r="AX130" s="330"/>
      <c r="AY130" s="331"/>
      <c r="AZ130" s="331"/>
      <c r="BA130" s="331"/>
      <c r="BB130" s="331"/>
      <c r="BC130" s="331"/>
      <c r="BD130" s="331"/>
      <c r="BE130" s="331"/>
      <c r="BF130" s="332"/>
      <c r="BG130" s="412"/>
      <c r="BH130" s="413"/>
      <c r="BI130" s="413"/>
      <c r="BJ130" s="413"/>
      <c r="BK130" s="413"/>
      <c r="BL130" s="413"/>
      <c r="BM130" s="414"/>
    </row>
    <row r="131" spans="2:65" s="8" customFormat="1" ht="12.75">
      <c r="B131" s="293" t="s">
        <v>193</v>
      </c>
      <c r="C131" s="294"/>
      <c r="D131" s="294"/>
      <c r="E131" s="294"/>
      <c r="F131" s="294"/>
      <c r="G131" s="295"/>
      <c r="H131" s="320" t="s">
        <v>117</v>
      </c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0"/>
      <c r="AH131" s="320"/>
      <c r="AI131" s="303" t="s">
        <v>115</v>
      </c>
      <c r="AJ131" s="304"/>
      <c r="AK131" s="304"/>
      <c r="AL131" s="304"/>
      <c r="AM131" s="304"/>
      <c r="AN131" s="305"/>
      <c r="AO131" s="324">
        <v>31.95</v>
      </c>
      <c r="AP131" s="325"/>
      <c r="AQ131" s="325"/>
      <c r="AR131" s="325"/>
      <c r="AS131" s="325"/>
      <c r="AT131" s="325"/>
      <c r="AU131" s="325"/>
      <c r="AV131" s="325"/>
      <c r="AW131" s="326"/>
      <c r="AX131" s="324">
        <v>31.95</v>
      </c>
      <c r="AY131" s="325"/>
      <c r="AZ131" s="325"/>
      <c r="BA131" s="325"/>
      <c r="BB131" s="325"/>
      <c r="BC131" s="325"/>
      <c r="BD131" s="325"/>
      <c r="BE131" s="325"/>
      <c r="BF131" s="326"/>
      <c r="BG131" s="409"/>
      <c r="BH131" s="410"/>
      <c r="BI131" s="410"/>
      <c r="BJ131" s="410"/>
      <c r="BK131" s="410"/>
      <c r="BL131" s="410"/>
      <c r="BM131" s="411"/>
    </row>
    <row r="132" spans="2:65" s="8" customFormat="1" ht="12.75">
      <c r="B132" s="296"/>
      <c r="C132" s="297"/>
      <c r="D132" s="297"/>
      <c r="E132" s="297"/>
      <c r="F132" s="297"/>
      <c r="G132" s="298"/>
      <c r="H132" s="292" t="s">
        <v>196</v>
      </c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309"/>
      <c r="AJ132" s="310"/>
      <c r="AK132" s="310"/>
      <c r="AL132" s="310"/>
      <c r="AM132" s="310"/>
      <c r="AN132" s="311"/>
      <c r="AO132" s="330"/>
      <c r="AP132" s="331"/>
      <c r="AQ132" s="331"/>
      <c r="AR132" s="331"/>
      <c r="AS132" s="331"/>
      <c r="AT132" s="331"/>
      <c r="AU132" s="331"/>
      <c r="AV132" s="331"/>
      <c r="AW132" s="332"/>
      <c r="AX132" s="330"/>
      <c r="AY132" s="331"/>
      <c r="AZ132" s="331"/>
      <c r="BA132" s="331"/>
      <c r="BB132" s="331"/>
      <c r="BC132" s="331"/>
      <c r="BD132" s="331"/>
      <c r="BE132" s="331"/>
      <c r="BF132" s="332"/>
      <c r="BG132" s="412"/>
      <c r="BH132" s="413"/>
      <c r="BI132" s="413"/>
      <c r="BJ132" s="413"/>
      <c r="BK132" s="413"/>
      <c r="BL132" s="413"/>
      <c r="BM132" s="414"/>
    </row>
    <row r="133" spans="2:65" s="8" customFormat="1" ht="15" customHeight="1">
      <c r="B133" s="312" t="s">
        <v>118</v>
      </c>
      <c r="C133" s="312"/>
      <c r="D133" s="312"/>
      <c r="E133" s="312"/>
      <c r="F133" s="312"/>
      <c r="G133" s="312"/>
      <c r="H133" s="335" t="s">
        <v>119</v>
      </c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02" t="s">
        <v>93</v>
      </c>
      <c r="AJ133" s="302"/>
      <c r="AK133" s="302"/>
      <c r="AL133" s="302"/>
      <c r="AM133" s="302"/>
      <c r="AN133" s="302"/>
      <c r="AO133" s="458">
        <v>69.7</v>
      </c>
      <c r="AP133" s="459"/>
      <c r="AQ133" s="459"/>
      <c r="AR133" s="459"/>
      <c r="AS133" s="459"/>
      <c r="AT133" s="459"/>
      <c r="AU133" s="459"/>
      <c r="AV133" s="459"/>
      <c r="AW133" s="460"/>
      <c r="AX133" s="458">
        <v>69.7</v>
      </c>
      <c r="AY133" s="459"/>
      <c r="AZ133" s="459"/>
      <c r="BA133" s="459"/>
      <c r="BB133" s="459"/>
      <c r="BC133" s="459"/>
      <c r="BD133" s="459"/>
      <c r="BE133" s="459"/>
      <c r="BF133" s="460"/>
      <c r="BG133" s="418"/>
      <c r="BH133" s="418"/>
      <c r="BI133" s="418"/>
      <c r="BJ133" s="418"/>
      <c r="BK133" s="418"/>
      <c r="BL133" s="418"/>
      <c r="BM133" s="418"/>
    </row>
    <row r="134" spans="2:65" s="8" customFormat="1" ht="12.75">
      <c r="B134" s="293" t="s">
        <v>122</v>
      </c>
      <c r="C134" s="294"/>
      <c r="D134" s="294"/>
      <c r="E134" s="294"/>
      <c r="F134" s="294"/>
      <c r="G134" s="295"/>
      <c r="H134" s="333" t="s">
        <v>120</v>
      </c>
      <c r="I134" s="333"/>
      <c r="J134" s="333"/>
      <c r="K134" s="333"/>
      <c r="L134" s="333"/>
      <c r="M134" s="333"/>
      <c r="N134" s="333"/>
      <c r="O134" s="333"/>
      <c r="P134" s="333"/>
      <c r="Q134" s="333"/>
      <c r="R134" s="333"/>
      <c r="S134" s="333"/>
      <c r="T134" s="333"/>
      <c r="U134" s="333"/>
      <c r="V134" s="333"/>
      <c r="W134" s="333"/>
      <c r="X134" s="333"/>
      <c r="Y134" s="333"/>
      <c r="Z134" s="333"/>
      <c r="AA134" s="333"/>
      <c r="AB134" s="333"/>
      <c r="AC134" s="333"/>
      <c r="AD134" s="333"/>
      <c r="AE134" s="333"/>
      <c r="AF134" s="333"/>
      <c r="AG134" s="333"/>
      <c r="AH134" s="333"/>
      <c r="AI134" s="303" t="s">
        <v>5</v>
      </c>
      <c r="AJ134" s="304"/>
      <c r="AK134" s="304"/>
      <c r="AL134" s="304"/>
      <c r="AM134" s="304"/>
      <c r="AN134" s="305"/>
      <c r="AO134" s="324" t="s">
        <v>197</v>
      </c>
      <c r="AP134" s="325"/>
      <c r="AQ134" s="325"/>
      <c r="AR134" s="325"/>
      <c r="AS134" s="325"/>
      <c r="AT134" s="325"/>
      <c r="AU134" s="325"/>
      <c r="AV134" s="325"/>
      <c r="AW134" s="326"/>
      <c r="AX134" s="324" t="s">
        <v>197</v>
      </c>
      <c r="AY134" s="325"/>
      <c r="AZ134" s="325"/>
      <c r="BA134" s="325"/>
      <c r="BB134" s="325"/>
      <c r="BC134" s="325"/>
      <c r="BD134" s="325"/>
      <c r="BE134" s="325"/>
      <c r="BF134" s="326"/>
      <c r="BG134" s="409"/>
      <c r="BH134" s="410"/>
      <c r="BI134" s="410"/>
      <c r="BJ134" s="410"/>
      <c r="BK134" s="410"/>
      <c r="BL134" s="410"/>
      <c r="BM134" s="411"/>
    </row>
    <row r="135" spans="2:65" s="8" customFormat="1" ht="12.75">
      <c r="B135" s="296"/>
      <c r="C135" s="297"/>
      <c r="D135" s="297"/>
      <c r="E135" s="297"/>
      <c r="F135" s="297"/>
      <c r="G135" s="298"/>
      <c r="H135" s="333" t="s">
        <v>121</v>
      </c>
      <c r="I135" s="333"/>
      <c r="J135" s="333"/>
      <c r="K135" s="333"/>
      <c r="L135" s="333"/>
      <c r="M135" s="333"/>
      <c r="N135" s="333"/>
      <c r="O135" s="333"/>
      <c r="P135" s="333"/>
      <c r="Q135" s="333"/>
      <c r="R135" s="333"/>
      <c r="S135" s="333"/>
      <c r="T135" s="333"/>
      <c r="U135" s="333"/>
      <c r="V135" s="333"/>
      <c r="W135" s="333"/>
      <c r="X135" s="333"/>
      <c r="Y135" s="333"/>
      <c r="Z135" s="333"/>
      <c r="AA135" s="333"/>
      <c r="AB135" s="333"/>
      <c r="AC135" s="333"/>
      <c r="AD135" s="333"/>
      <c r="AE135" s="333"/>
      <c r="AF135" s="333"/>
      <c r="AG135" s="333"/>
      <c r="AH135" s="333"/>
      <c r="AI135" s="309"/>
      <c r="AJ135" s="310"/>
      <c r="AK135" s="310"/>
      <c r="AL135" s="310"/>
      <c r="AM135" s="310"/>
      <c r="AN135" s="311"/>
      <c r="AO135" s="330"/>
      <c r="AP135" s="331"/>
      <c r="AQ135" s="331"/>
      <c r="AR135" s="331"/>
      <c r="AS135" s="331"/>
      <c r="AT135" s="331"/>
      <c r="AU135" s="331"/>
      <c r="AV135" s="331"/>
      <c r="AW135" s="332"/>
      <c r="AX135" s="330"/>
      <c r="AY135" s="331"/>
      <c r="AZ135" s="331"/>
      <c r="BA135" s="331"/>
      <c r="BB135" s="331"/>
      <c r="BC135" s="331"/>
      <c r="BD135" s="331"/>
      <c r="BE135" s="331"/>
      <c r="BF135" s="332"/>
      <c r="BG135" s="412"/>
      <c r="BH135" s="413"/>
      <c r="BI135" s="413"/>
      <c r="BJ135" s="413"/>
      <c r="BK135" s="413"/>
      <c r="BL135" s="413"/>
      <c r="BM135" s="414"/>
    </row>
    <row r="136" spans="2:65" s="8" customFormat="1" ht="12.75">
      <c r="B136" s="293" t="s">
        <v>123</v>
      </c>
      <c r="C136" s="294"/>
      <c r="D136" s="294"/>
      <c r="E136" s="294"/>
      <c r="F136" s="294"/>
      <c r="G136" s="295"/>
      <c r="H136" s="320" t="s">
        <v>124</v>
      </c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03" t="s">
        <v>5</v>
      </c>
      <c r="AJ136" s="304"/>
      <c r="AK136" s="304"/>
      <c r="AL136" s="304"/>
      <c r="AM136" s="304"/>
      <c r="AN136" s="305"/>
      <c r="AO136" s="324" t="s">
        <v>197</v>
      </c>
      <c r="AP136" s="325"/>
      <c r="AQ136" s="325"/>
      <c r="AR136" s="325"/>
      <c r="AS136" s="325"/>
      <c r="AT136" s="325"/>
      <c r="AU136" s="325"/>
      <c r="AV136" s="325"/>
      <c r="AW136" s="326"/>
      <c r="AX136" s="324" t="s">
        <v>197</v>
      </c>
      <c r="AY136" s="325"/>
      <c r="AZ136" s="325"/>
      <c r="BA136" s="325"/>
      <c r="BB136" s="325"/>
      <c r="BC136" s="325"/>
      <c r="BD136" s="325"/>
      <c r="BE136" s="325"/>
      <c r="BF136" s="326"/>
      <c r="BG136" s="409"/>
      <c r="BH136" s="410"/>
      <c r="BI136" s="410"/>
      <c r="BJ136" s="410"/>
      <c r="BK136" s="410"/>
      <c r="BL136" s="410"/>
      <c r="BM136" s="411"/>
    </row>
    <row r="137" spans="2:65" s="8" customFormat="1" ht="12.75">
      <c r="B137" s="296"/>
      <c r="C137" s="297"/>
      <c r="D137" s="297"/>
      <c r="E137" s="297"/>
      <c r="F137" s="297"/>
      <c r="G137" s="298"/>
      <c r="H137" s="292" t="s">
        <v>125</v>
      </c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309"/>
      <c r="AJ137" s="310"/>
      <c r="AK137" s="310"/>
      <c r="AL137" s="310"/>
      <c r="AM137" s="310"/>
      <c r="AN137" s="311"/>
      <c r="AO137" s="330"/>
      <c r="AP137" s="331"/>
      <c r="AQ137" s="331"/>
      <c r="AR137" s="331"/>
      <c r="AS137" s="331"/>
      <c r="AT137" s="331"/>
      <c r="AU137" s="331"/>
      <c r="AV137" s="331"/>
      <c r="AW137" s="332"/>
      <c r="AX137" s="330"/>
      <c r="AY137" s="331"/>
      <c r="AZ137" s="331"/>
      <c r="BA137" s="331"/>
      <c r="BB137" s="331"/>
      <c r="BC137" s="331"/>
      <c r="BD137" s="331"/>
      <c r="BE137" s="331"/>
      <c r="BF137" s="332"/>
      <c r="BG137" s="412"/>
      <c r="BH137" s="413"/>
      <c r="BI137" s="413"/>
      <c r="BJ137" s="413"/>
      <c r="BK137" s="413"/>
      <c r="BL137" s="413"/>
      <c r="BM137" s="414"/>
    </row>
    <row r="138" spans="2:65" s="8" customFormat="1" ht="12.75">
      <c r="B138" s="293" t="s">
        <v>126</v>
      </c>
      <c r="C138" s="294"/>
      <c r="D138" s="294"/>
      <c r="E138" s="294"/>
      <c r="F138" s="294"/>
      <c r="G138" s="295"/>
      <c r="H138" s="320" t="s">
        <v>127</v>
      </c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03" t="s">
        <v>93</v>
      </c>
      <c r="AJ138" s="304"/>
      <c r="AK138" s="304"/>
      <c r="AL138" s="304"/>
      <c r="AM138" s="304"/>
      <c r="AN138" s="305"/>
      <c r="AO138" s="324">
        <v>6.74</v>
      </c>
      <c r="AP138" s="325"/>
      <c r="AQ138" s="325"/>
      <c r="AR138" s="325"/>
      <c r="AS138" s="325"/>
      <c r="AT138" s="325"/>
      <c r="AU138" s="325"/>
      <c r="AV138" s="325"/>
      <c r="AW138" s="326"/>
      <c r="AX138" s="314">
        <v>6.74</v>
      </c>
      <c r="AY138" s="315"/>
      <c r="AZ138" s="315"/>
      <c r="BA138" s="315"/>
      <c r="BB138" s="315"/>
      <c r="BC138" s="315"/>
      <c r="BD138" s="315"/>
      <c r="BE138" s="315"/>
      <c r="BF138" s="316"/>
      <c r="BG138" s="449" t="s">
        <v>89</v>
      </c>
      <c r="BH138" s="450"/>
      <c r="BI138" s="450"/>
      <c r="BJ138" s="450"/>
      <c r="BK138" s="450"/>
      <c r="BL138" s="450"/>
      <c r="BM138" s="451"/>
    </row>
    <row r="139" spans="2:65" s="8" customFormat="1" ht="12.75">
      <c r="B139" s="299"/>
      <c r="C139" s="300"/>
      <c r="D139" s="300"/>
      <c r="E139" s="300"/>
      <c r="F139" s="300"/>
      <c r="G139" s="301"/>
      <c r="H139" s="333" t="s">
        <v>128</v>
      </c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06"/>
      <c r="AJ139" s="307"/>
      <c r="AK139" s="307"/>
      <c r="AL139" s="307"/>
      <c r="AM139" s="307"/>
      <c r="AN139" s="308"/>
      <c r="AO139" s="327"/>
      <c r="AP139" s="328"/>
      <c r="AQ139" s="328"/>
      <c r="AR139" s="328"/>
      <c r="AS139" s="328"/>
      <c r="AT139" s="328"/>
      <c r="AU139" s="328"/>
      <c r="AV139" s="328"/>
      <c r="AW139" s="329"/>
      <c r="AX139" s="321"/>
      <c r="AY139" s="322"/>
      <c r="AZ139" s="322"/>
      <c r="BA139" s="322"/>
      <c r="BB139" s="322"/>
      <c r="BC139" s="322"/>
      <c r="BD139" s="322"/>
      <c r="BE139" s="322"/>
      <c r="BF139" s="323"/>
      <c r="BG139" s="452"/>
      <c r="BH139" s="453"/>
      <c r="BI139" s="453"/>
      <c r="BJ139" s="453"/>
      <c r="BK139" s="453"/>
      <c r="BL139" s="453"/>
      <c r="BM139" s="454"/>
    </row>
    <row r="140" spans="2:65" s="8" customFormat="1" ht="12.75" customHeight="1">
      <c r="B140" s="296"/>
      <c r="C140" s="297"/>
      <c r="D140" s="297"/>
      <c r="E140" s="297"/>
      <c r="F140" s="297"/>
      <c r="G140" s="298"/>
      <c r="H140" s="292" t="s">
        <v>320</v>
      </c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309"/>
      <c r="AJ140" s="310"/>
      <c r="AK140" s="310"/>
      <c r="AL140" s="310"/>
      <c r="AM140" s="310"/>
      <c r="AN140" s="311"/>
      <c r="AO140" s="330"/>
      <c r="AP140" s="331"/>
      <c r="AQ140" s="331"/>
      <c r="AR140" s="331"/>
      <c r="AS140" s="331"/>
      <c r="AT140" s="331"/>
      <c r="AU140" s="331"/>
      <c r="AV140" s="331"/>
      <c r="AW140" s="332"/>
      <c r="AX140" s="317"/>
      <c r="AY140" s="318"/>
      <c r="AZ140" s="318"/>
      <c r="BA140" s="318"/>
      <c r="BB140" s="318"/>
      <c r="BC140" s="318"/>
      <c r="BD140" s="318"/>
      <c r="BE140" s="318"/>
      <c r="BF140" s="319"/>
      <c r="BG140" s="455"/>
      <c r="BH140" s="456"/>
      <c r="BI140" s="456"/>
      <c r="BJ140" s="456"/>
      <c r="BK140" s="456"/>
      <c r="BL140" s="456"/>
      <c r="BM140" s="457"/>
    </row>
    <row r="141" spans="2:65" s="9" customFormat="1" ht="12.75"/>
    <row r="142" spans="2:65" s="9" customFormat="1" ht="12.75">
      <c r="B142" s="9" t="s">
        <v>12</v>
      </c>
    </row>
    <row r="143" spans="2:65" s="8" customFormat="1" ht="12.95" customHeight="1">
      <c r="B143" s="313" t="s">
        <v>321</v>
      </c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313"/>
      <c r="AC143" s="313"/>
      <c r="AD143" s="313"/>
      <c r="AE143" s="313"/>
      <c r="AF143" s="313"/>
      <c r="AG143" s="313"/>
      <c r="AH143" s="313"/>
      <c r="AI143" s="313"/>
      <c r="AJ143" s="313"/>
      <c r="AK143" s="313"/>
      <c r="AL143" s="313"/>
      <c r="AM143" s="313"/>
      <c r="AN143" s="313"/>
      <c r="AO143" s="313"/>
      <c r="AP143" s="313"/>
      <c r="AQ143" s="313"/>
      <c r="AR143" s="313"/>
      <c r="AS143" s="313"/>
      <c r="AT143" s="313"/>
      <c r="AU143" s="313"/>
      <c r="AV143" s="313"/>
      <c r="AW143" s="313"/>
      <c r="AX143" s="313"/>
      <c r="AY143" s="313"/>
      <c r="AZ143" s="313"/>
      <c r="BA143" s="313"/>
      <c r="BB143" s="313"/>
      <c r="BC143" s="313"/>
      <c r="BD143" s="313"/>
      <c r="BE143" s="313"/>
      <c r="BF143" s="313"/>
      <c r="BG143" s="313"/>
      <c r="BH143" s="313"/>
      <c r="BI143" s="313"/>
      <c r="BJ143" s="313"/>
      <c r="BK143" s="313"/>
      <c r="BL143" s="313"/>
      <c r="BM143" s="313"/>
    </row>
    <row r="144" spans="2:65" s="8" customFormat="1" ht="12.95" customHeight="1"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313"/>
      <c r="AN144" s="313"/>
      <c r="AO144" s="313"/>
      <c r="AP144" s="313"/>
      <c r="AQ144" s="313"/>
      <c r="AR144" s="313"/>
      <c r="AS144" s="313"/>
      <c r="AT144" s="313"/>
      <c r="AU144" s="313"/>
      <c r="AV144" s="313"/>
      <c r="AW144" s="313"/>
      <c r="AX144" s="313"/>
      <c r="AY144" s="313"/>
      <c r="AZ144" s="313"/>
      <c r="BA144" s="313"/>
      <c r="BB144" s="313"/>
      <c r="BC144" s="313"/>
      <c r="BD144" s="313"/>
      <c r="BE144" s="313"/>
      <c r="BF144" s="313"/>
      <c r="BG144" s="313"/>
      <c r="BH144" s="313"/>
      <c r="BI144" s="313"/>
      <c r="BJ144" s="313"/>
      <c r="BK144" s="313"/>
      <c r="BL144" s="313"/>
      <c r="BM144" s="313"/>
    </row>
    <row r="145" spans="2:65" s="8" customFormat="1" ht="12.9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  <c r="AL145" s="313"/>
      <c r="AM145" s="313"/>
      <c r="AN145" s="313"/>
      <c r="AO145" s="313"/>
      <c r="AP145" s="313"/>
      <c r="AQ145" s="313"/>
      <c r="AR145" s="313"/>
      <c r="AS145" s="313"/>
      <c r="AT145" s="313"/>
      <c r="AU145" s="313"/>
      <c r="AV145" s="313"/>
      <c r="AW145" s="313"/>
      <c r="AX145" s="313"/>
      <c r="AY145" s="313"/>
      <c r="AZ145" s="313"/>
      <c r="BA145" s="313"/>
      <c r="BB145" s="313"/>
      <c r="BC145" s="313"/>
      <c r="BD145" s="313"/>
      <c r="BE145" s="313"/>
      <c r="BF145" s="313"/>
      <c r="BG145" s="313"/>
      <c r="BH145" s="313"/>
      <c r="BI145" s="313"/>
      <c r="BJ145" s="313"/>
      <c r="BK145" s="313"/>
      <c r="BL145" s="313"/>
      <c r="BM145" s="313"/>
    </row>
    <row r="146" spans="2:65" s="8" customFormat="1" ht="12.95" customHeight="1"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313"/>
      <c r="AA146" s="313"/>
      <c r="AB146" s="313"/>
      <c r="AC146" s="313"/>
      <c r="AD146" s="313"/>
      <c r="AE146" s="313"/>
      <c r="AF146" s="313"/>
      <c r="AG146" s="313"/>
      <c r="AH146" s="313"/>
      <c r="AI146" s="313"/>
      <c r="AJ146" s="313"/>
      <c r="AK146" s="313"/>
      <c r="AL146" s="313"/>
      <c r="AM146" s="313"/>
      <c r="AN146" s="313"/>
      <c r="AO146" s="313"/>
      <c r="AP146" s="313"/>
      <c r="AQ146" s="313"/>
      <c r="AR146" s="313"/>
      <c r="AS146" s="313"/>
      <c r="AT146" s="313"/>
      <c r="AU146" s="313"/>
      <c r="AV146" s="313"/>
      <c r="AW146" s="313"/>
      <c r="AX146" s="313"/>
      <c r="AY146" s="313"/>
      <c r="AZ146" s="313"/>
      <c r="BA146" s="313"/>
      <c r="BB146" s="313"/>
      <c r="BC146" s="313"/>
      <c r="BD146" s="313"/>
      <c r="BE146" s="313"/>
      <c r="BF146" s="313"/>
      <c r="BG146" s="313"/>
      <c r="BH146" s="313"/>
      <c r="BI146" s="313"/>
      <c r="BJ146" s="313"/>
      <c r="BK146" s="313"/>
      <c r="BL146" s="313"/>
      <c r="BM146" s="313"/>
    </row>
    <row r="147" spans="2:65" s="8" customFormat="1" ht="12.95" customHeight="1">
      <c r="B147" s="313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3"/>
      <c r="AC147" s="313"/>
      <c r="AD147" s="313"/>
      <c r="AE147" s="313"/>
      <c r="AF147" s="313"/>
      <c r="AG147" s="313"/>
      <c r="AH147" s="313"/>
      <c r="AI147" s="313"/>
      <c r="AJ147" s="313"/>
      <c r="AK147" s="313"/>
      <c r="AL147" s="313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313"/>
      <c r="BG147" s="313"/>
      <c r="BH147" s="313"/>
      <c r="BI147" s="313"/>
      <c r="BJ147" s="313"/>
      <c r="BK147" s="313"/>
      <c r="BL147" s="313"/>
      <c r="BM147" s="313"/>
    </row>
    <row r="148" spans="2:65" s="8" customFormat="1" ht="12.95" customHeight="1">
      <c r="B148" s="313" t="s">
        <v>129</v>
      </c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313"/>
      <c r="Z148" s="313"/>
      <c r="AA148" s="313"/>
      <c r="AB148" s="313"/>
      <c r="AC148" s="313"/>
      <c r="AD148" s="313"/>
      <c r="AE148" s="313"/>
      <c r="AF148" s="313"/>
      <c r="AG148" s="313"/>
      <c r="AH148" s="313"/>
      <c r="AI148" s="313"/>
      <c r="AJ148" s="313"/>
      <c r="AK148" s="313"/>
      <c r="AL148" s="313"/>
      <c r="AM148" s="313"/>
      <c r="AN148" s="313"/>
      <c r="AO148" s="313"/>
      <c r="AP148" s="31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313"/>
      <c r="BD148" s="313"/>
      <c r="BE148" s="313"/>
      <c r="BF148" s="313"/>
      <c r="BG148" s="313"/>
      <c r="BH148" s="313"/>
      <c r="BI148" s="313"/>
      <c r="BJ148" s="313"/>
      <c r="BK148" s="313"/>
      <c r="BL148" s="313"/>
      <c r="BM148" s="313"/>
    </row>
    <row r="149" spans="2:65" s="8" customFormat="1" ht="12.95" customHeight="1"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3"/>
      <c r="Y149" s="313"/>
      <c r="Z149" s="313"/>
      <c r="AA149" s="313"/>
      <c r="AB149" s="313"/>
      <c r="AC149" s="313"/>
      <c r="AD149" s="313"/>
      <c r="AE149" s="313"/>
      <c r="AF149" s="313"/>
      <c r="AG149" s="313"/>
      <c r="AH149" s="313"/>
      <c r="AI149" s="313"/>
      <c r="AJ149" s="313"/>
      <c r="AK149" s="313"/>
      <c r="AL149" s="313"/>
      <c r="AM149" s="313"/>
      <c r="AN149" s="313"/>
      <c r="AO149" s="313"/>
      <c r="AP149" s="313"/>
      <c r="AQ149" s="313"/>
      <c r="AR149" s="313"/>
      <c r="AS149" s="313"/>
      <c r="AT149" s="313"/>
      <c r="AU149" s="313"/>
      <c r="AV149" s="313"/>
      <c r="AW149" s="313"/>
      <c r="AX149" s="313"/>
      <c r="AY149" s="313"/>
      <c r="AZ149" s="313"/>
      <c r="BA149" s="313"/>
      <c r="BB149" s="313"/>
      <c r="BC149" s="313"/>
      <c r="BD149" s="313"/>
      <c r="BE149" s="313"/>
      <c r="BF149" s="313"/>
      <c r="BG149" s="313"/>
      <c r="BH149" s="313"/>
      <c r="BI149" s="313"/>
      <c r="BJ149" s="313"/>
      <c r="BK149" s="313"/>
      <c r="BL149" s="313"/>
      <c r="BM149" s="313"/>
    </row>
    <row r="150" spans="2:65" s="8" customFormat="1" ht="12.95" customHeight="1">
      <c r="B150" s="313" t="s">
        <v>159</v>
      </c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13"/>
      <c r="T150" s="313"/>
      <c r="U150" s="313"/>
      <c r="V150" s="313"/>
      <c r="W150" s="313"/>
      <c r="X150" s="313"/>
      <c r="Y150" s="313"/>
      <c r="Z150" s="313"/>
      <c r="AA150" s="313"/>
      <c r="AB150" s="313"/>
      <c r="AC150" s="313"/>
      <c r="AD150" s="313"/>
      <c r="AE150" s="313"/>
      <c r="AF150" s="313"/>
      <c r="AG150" s="313"/>
      <c r="AH150" s="313"/>
      <c r="AI150" s="313"/>
      <c r="AJ150" s="313"/>
      <c r="AK150" s="313"/>
      <c r="AL150" s="313"/>
      <c r="AM150" s="313"/>
      <c r="AN150" s="313"/>
      <c r="AO150" s="313"/>
      <c r="AP150" s="313"/>
      <c r="AQ150" s="313"/>
      <c r="AR150" s="313"/>
      <c r="AS150" s="313"/>
      <c r="AT150" s="313"/>
      <c r="AU150" s="313"/>
      <c r="AV150" s="313"/>
      <c r="AW150" s="313"/>
      <c r="AX150" s="313"/>
      <c r="AY150" s="313"/>
      <c r="AZ150" s="313"/>
      <c r="BA150" s="313"/>
      <c r="BB150" s="313"/>
      <c r="BC150" s="313"/>
      <c r="BD150" s="313"/>
      <c r="BE150" s="313"/>
      <c r="BF150" s="313"/>
      <c r="BG150" s="313"/>
      <c r="BH150" s="313"/>
      <c r="BI150" s="313"/>
      <c r="BJ150" s="313"/>
      <c r="BK150" s="313"/>
      <c r="BL150" s="313"/>
      <c r="BM150" s="313"/>
    </row>
    <row r="151" spans="2:65" s="8" customFormat="1" ht="12.95" customHeight="1"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  <c r="W151" s="313"/>
      <c r="X151" s="313"/>
      <c r="Y151" s="313"/>
      <c r="Z151" s="313"/>
      <c r="AA151" s="313"/>
      <c r="AB151" s="313"/>
      <c r="AC151" s="313"/>
      <c r="AD151" s="313"/>
      <c r="AE151" s="313"/>
      <c r="AF151" s="313"/>
      <c r="AG151" s="313"/>
      <c r="AH151" s="313"/>
      <c r="AI151" s="313"/>
      <c r="AJ151" s="313"/>
      <c r="AK151" s="313"/>
      <c r="AL151" s="313"/>
      <c r="AM151" s="313"/>
      <c r="AN151" s="313"/>
      <c r="AO151" s="313"/>
      <c r="AP151" s="313"/>
      <c r="AQ151" s="313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13"/>
      <c r="BB151" s="313"/>
      <c r="BC151" s="313"/>
      <c r="BD151" s="313"/>
      <c r="BE151" s="313"/>
      <c r="BF151" s="313"/>
      <c r="BG151" s="313"/>
      <c r="BH151" s="313"/>
      <c r="BI151" s="313"/>
      <c r="BJ151" s="313"/>
      <c r="BK151" s="313"/>
      <c r="BL151" s="313"/>
      <c r="BM151" s="313"/>
    </row>
    <row r="152" spans="2:65" s="8" customFormat="1" ht="12.95" customHeight="1">
      <c r="B152" s="313" t="s">
        <v>162</v>
      </c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  <c r="W152" s="313"/>
      <c r="X152" s="313"/>
      <c r="Y152" s="313"/>
      <c r="Z152" s="313"/>
      <c r="AA152" s="313"/>
      <c r="AB152" s="313"/>
      <c r="AC152" s="313"/>
      <c r="AD152" s="313"/>
      <c r="AE152" s="313"/>
      <c r="AF152" s="313"/>
      <c r="AG152" s="313"/>
      <c r="AH152" s="313"/>
      <c r="AI152" s="313"/>
      <c r="AJ152" s="313"/>
      <c r="AK152" s="313"/>
      <c r="AL152" s="313"/>
      <c r="AM152" s="313"/>
      <c r="AN152" s="313"/>
      <c r="AO152" s="313"/>
      <c r="AP152" s="313"/>
      <c r="AQ152" s="313"/>
      <c r="AR152" s="313"/>
      <c r="AS152" s="313"/>
      <c r="AT152" s="313"/>
      <c r="AU152" s="313"/>
      <c r="AV152" s="313"/>
      <c r="AW152" s="313"/>
      <c r="AX152" s="313"/>
      <c r="AY152" s="313"/>
      <c r="AZ152" s="313"/>
      <c r="BA152" s="313"/>
      <c r="BB152" s="313"/>
      <c r="BC152" s="313"/>
      <c r="BD152" s="313"/>
      <c r="BE152" s="313"/>
      <c r="BF152" s="313"/>
      <c r="BG152" s="313"/>
      <c r="BH152" s="313"/>
      <c r="BI152" s="313"/>
      <c r="BJ152" s="313"/>
      <c r="BK152" s="313"/>
      <c r="BL152" s="313"/>
      <c r="BM152" s="313"/>
    </row>
    <row r="153" spans="2:65" s="8" customFormat="1" ht="12.95" customHeight="1">
      <c r="B153" s="313"/>
      <c r="C153" s="313"/>
      <c r="D153" s="313"/>
      <c r="E153" s="313"/>
      <c r="F153" s="313"/>
      <c r="G153" s="313"/>
      <c r="H153" s="313"/>
      <c r="I153" s="313"/>
      <c r="J153" s="313"/>
      <c r="K153" s="313"/>
      <c r="L153" s="313"/>
      <c r="M153" s="313"/>
      <c r="N153" s="313"/>
      <c r="O153" s="313"/>
      <c r="P153" s="313"/>
      <c r="Q153" s="313"/>
      <c r="R153" s="313"/>
      <c r="S153" s="313"/>
      <c r="T153" s="313"/>
      <c r="U153" s="313"/>
      <c r="V153" s="313"/>
      <c r="W153" s="313"/>
      <c r="X153" s="313"/>
      <c r="Y153" s="313"/>
      <c r="Z153" s="313"/>
      <c r="AA153" s="313"/>
      <c r="AB153" s="313"/>
      <c r="AC153" s="313"/>
      <c r="AD153" s="313"/>
      <c r="AE153" s="313"/>
      <c r="AF153" s="313"/>
      <c r="AG153" s="313"/>
      <c r="AH153" s="313"/>
      <c r="AI153" s="313"/>
      <c r="AJ153" s="313"/>
      <c r="AK153" s="313"/>
      <c r="AL153" s="313"/>
      <c r="AM153" s="313"/>
      <c r="AN153" s="313"/>
      <c r="AO153" s="313"/>
      <c r="AP153" s="313"/>
      <c r="AQ153" s="313"/>
      <c r="AR153" s="313"/>
      <c r="AS153" s="313"/>
      <c r="AT153" s="313"/>
      <c r="AU153" s="313"/>
      <c r="AV153" s="313"/>
      <c r="AW153" s="313"/>
      <c r="AX153" s="313"/>
      <c r="AY153" s="313"/>
      <c r="AZ153" s="313"/>
      <c r="BA153" s="313"/>
      <c r="BB153" s="313"/>
      <c r="BC153" s="313"/>
      <c r="BD153" s="313"/>
      <c r="BE153" s="313"/>
      <c r="BF153" s="313"/>
      <c r="BG153" s="313"/>
      <c r="BH153" s="313"/>
      <c r="BI153" s="313"/>
      <c r="BJ153" s="313"/>
      <c r="BK153" s="313"/>
      <c r="BL153" s="313"/>
      <c r="BM153" s="313"/>
    </row>
    <row r="154" spans="2:65" s="8" customFormat="1" ht="12.95" customHeight="1">
      <c r="B154" s="313" t="s">
        <v>130</v>
      </c>
      <c r="C154" s="313"/>
      <c r="D154" s="313"/>
      <c r="E154" s="313"/>
      <c r="F154" s="313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13"/>
      <c r="T154" s="313"/>
      <c r="U154" s="313"/>
      <c r="V154" s="313"/>
      <c r="W154" s="313"/>
      <c r="X154" s="313"/>
      <c r="Y154" s="313"/>
      <c r="Z154" s="313"/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3"/>
      <c r="AK154" s="313"/>
      <c r="AL154" s="313"/>
      <c r="AM154" s="313"/>
      <c r="AN154" s="313"/>
      <c r="AO154" s="313"/>
      <c r="AP154" s="313"/>
      <c r="AQ154" s="313"/>
      <c r="AR154" s="313"/>
      <c r="AS154" s="313"/>
      <c r="AT154" s="313"/>
      <c r="AU154" s="313"/>
      <c r="AV154" s="313"/>
      <c r="AW154" s="313"/>
      <c r="AX154" s="313"/>
      <c r="AY154" s="313"/>
      <c r="AZ154" s="313"/>
      <c r="BA154" s="313"/>
      <c r="BB154" s="313"/>
      <c r="BC154" s="313"/>
      <c r="BD154" s="313"/>
      <c r="BE154" s="313"/>
      <c r="BF154" s="313"/>
      <c r="BG154" s="313"/>
      <c r="BH154" s="313"/>
      <c r="BI154" s="313"/>
      <c r="BJ154" s="313"/>
      <c r="BK154" s="313"/>
      <c r="BL154" s="313"/>
      <c r="BM154" s="313"/>
    </row>
    <row r="155" spans="2:65" s="8" customFormat="1" ht="12.95" customHeight="1"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3"/>
      <c r="Y155" s="313"/>
      <c r="Z155" s="313"/>
      <c r="AA155" s="313"/>
      <c r="AB155" s="313"/>
      <c r="AC155" s="313"/>
      <c r="AD155" s="313"/>
      <c r="AE155" s="313"/>
      <c r="AF155" s="313"/>
      <c r="AG155" s="313"/>
      <c r="AH155" s="313"/>
      <c r="AI155" s="313"/>
      <c r="AJ155" s="313"/>
      <c r="AK155" s="313"/>
      <c r="AL155" s="313"/>
      <c r="AM155" s="313"/>
      <c r="AN155" s="313"/>
      <c r="AO155" s="313"/>
      <c r="AP155" s="313"/>
      <c r="AQ155" s="313"/>
      <c r="AR155" s="313"/>
      <c r="AS155" s="313"/>
      <c r="AT155" s="313"/>
      <c r="AU155" s="313"/>
      <c r="AV155" s="313"/>
      <c r="AW155" s="313"/>
      <c r="AX155" s="313"/>
      <c r="AY155" s="313"/>
      <c r="AZ155" s="313"/>
      <c r="BA155" s="313"/>
      <c r="BB155" s="313"/>
      <c r="BC155" s="313"/>
      <c r="BD155" s="313"/>
      <c r="BE155" s="313"/>
      <c r="BF155" s="313"/>
      <c r="BG155" s="313"/>
      <c r="BH155" s="313"/>
      <c r="BI155" s="313"/>
      <c r="BJ155" s="313"/>
      <c r="BK155" s="313"/>
      <c r="BL155" s="313"/>
      <c r="BM155" s="313"/>
    </row>
  </sheetData>
  <mergeCells count="463">
    <mergeCell ref="B148:BM149"/>
    <mergeCell ref="B150:BM151"/>
    <mergeCell ref="B152:BM153"/>
    <mergeCell ref="B154:BM155"/>
    <mergeCell ref="B138:G140"/>
    <mergeCell ref="H138:AH138"/>
    <mergeCell ref="AI138:AN140"/>
    <mergeCell ref="AO138:AW140"/>
    <mergeCell ref="AX138:BF140"/>
    <mergeCell ref="BG138:BM140"/>
    <mergeCell ref="H139:AH139"/>
    <mergeCell ref="H140:AH140"/>
    <mergeCell ref="B143:BM147"/>
    <mergeCell ref="B134:G135"/>
    <mergeCell ref="H134:AH134"/>
    <mergeCell ref="AI134:AN135"/>
    <mergeCell ref="AO134:AW135"/>
    <mergeCell ref="AX134:BF135"/>
    <mergeCell ref="BG134:BM135"/>
    <mergeCell ref="H135:AH135"/>
    <mergeCell ref="B136:G137"/>
    <mergeCell ref="H136:AH136"/>
    <mergeCell ref="AI136:AN137"/>
    <mergeCell ref="AO136:AW137"/>
    <mergeCell ref="AX136:BF137"/>
    <mergeCell ref="BG136:BM137"/>
    <mergeCell ref="H137:AH137"/>
    <mergeCell ref="B131:G132"/>
    <mergeCell ref="H131:AH131"/>
    <mergeCell ref="AI131:AN132"/>
    <mergeCell ref="AO131:AW132"/>
    <mergeCell ref="AX131:BF132"/>
    <mergeCell ref="BG131:BM132"/>
    <mergeCell ref="H132:AH132"/>
    <mergeCell ref="B133:G133"/>
    <mergeCell ref="H133:AH133"/>
    <mergeCell ref="AI133:AN133"/>
    <mergeCell ref="AO133:AW133"/>
    <mergeCell ref="AX133:BF133"/>
    <mergeCell ref="BG133:BM133"/>
    <mergeCell ref="B127:G128"/>
    <mergeCell ref="H127:AH127"/>
    <mergeCell ref="AI127:AN128"/>
    <mergeCell ref="AO127:AW128"/>
    <mergeCell ref="AX127:BF128"/>
    <mergeCell ref="BG127:BM128"/>
    <mergeCell ref="H128:AH128"/>
    <mergeCell ref="B129:G130"/>
    <mergeCell ref="H129:AH129"/>
    <mergeCell ref="AI129:AN130"/>
    <mergeCell ref="AO129:AW130"/>
    <mergeCell ref="AX129:BF130"/>
    <mergeCell ref="BG129:BM130"/>
    <mergeCell ref="H130:AH130"/>
    <mergeCell ref="B124:G125"/>
    <mergeCell ref="H124:AH124"/>
    <mergeCell ref="AI124:AN125"/>
    <mergeCell ref="AO124:AW125"/>
    <mergeCell ref="AX124:BF125"/>
    <mergeCell ref="BG124:BM125"/>
    <mergeCell ref="H125:AH125"/>
    <mergeCell ref="B126:G126"/>
    <mergeCell ref="H126:AH126"/>
    <mergeCell ref="AI126:AN126"/>
    <mergeCell ref="AO126:AW126"/>
    <mergeCell ref="AX126:BF126"/>
    <mergeCell ref="BG126:BM126"/>
    <mergeCell ref="B120:G121"/>
    <mergeCell ref="H120:AH120"/>
    <mergeCell ref="AI120:AN121"/>
    <mergeCell ref="AO120:AW121"/>
    <mergeCell ref="AX120:BF121"/>
    <mergeCell ref="BG120:BM121"/>
    <mergeCell ref="H121:AH121"/>
    <mergeCell ref="B122:G123"/>
    <mergeCell ref="H122:AH122"/>
    <mergeCell ref="AI122:AN123"/>
    <mergeCell ref="AO122:AW123"/>
    <mergeCell ref="AX122:BF123"/>
    <mergeCell ref="BG122:BM123"/>
    <mergeCell ref="H123:AH123"/>
    <mergeCell ref="B116:G117"/>
    <mergeCell ref="H116:AH116"/>
    <mergeCell ref="AI116:AN117"/>
    <mergeCell ref="AO116:AW117"/>
    <mergeCell ref="AX116:BF117"/>
    <mergeCell ref="BG116:BM117"/>
    <mergeCell ref="H117:AH117"/>
    <mergeCell ref="B118:G119"/>
    <mergeCell ref="H118:AH118"/>
    <mergeCell ref="AI118:AN119"/>
    <mergeCell ref="AO118:AW119"/>
    <mergeCell ref="AX118:BF119"/>
    <mergeCell ref="BG118:BM119"/>
    <mergeCell ref="H119:AH119"/>
    <mergeCell ref="B112:G113"/>
    <mergeCell ref="H112:AH112"/>
    <mergeCell ref="AI112:AN113"/>
    <mergeCell ref="AO112:AW113"/>
    <mergeCell ref="AX112:BF113"/>
    <mergeCell ref="BG112:BM113"/>
    <mergeCell ref="H113:AH113"/>
    <mergeCell ref="B114:G115"/>
    <mergeCell ref="H114:AH114"/>
    <mergeCell ref="AI114:AN115"/>
    <mergeCell ref="AO114:AW115"/>
    <mergeCell ref="AX114:BF115"/>
    <mergeCell ref="BG114:BM115"/>
    <mergeCell ref="H115:AH115"/>
    <mergeCell ref="B108:G109"/>
    <mergeCell ref="H108:AH108"/>
    <mergeCell ref="AI108:AN109"/>
    <mergeCell ref="AO108:AW109"/>
    <mergeCell ref="AX108:BF109"/>
    <mergeCell ref="BG108:BM109"/>
    <mergeCell ref="H109:AH109"/>
    <mergeCell ref="B110:G111"/>
    <mergeCell ref="H110:AH110"/>
    <mergeCell ref="AI110:AN111"/>
    <mergeCell ref="AO110:AW111"/>
    <mergeCell ref="AX110:BF111"/>
    <mergeCell ref="BG110:BM111"/>
    <mergeCell ref="H111:AH111"/>
    <mergeCell ref="B104:G105"/>
    <mergeCell ref="H104:AH104"/>
    <mergeCell ref="AI104:AN105"/>
    <mergeCell ref="AO104:AW105"/>
    <mergeCell ref="AX104:BF105"/>
    <mergeCell ref="BG104:BM105"/>
    <mergeCell ref="H105:AH105"/>
    <mergeCell ref="B106:G107"/>
    <mergeCell ref="H106:AH106"/>
    <mergeCell ref="AI106:AN107"/>
    <mergeCell ref="AO106:AW107"/>
    <mergeCell ref="AX106:BF107"/>
    <mergeCell ref="BG106:BM107"/>
    <mergeCell ref="H107:AH107"/>
    <mergeCell ref="B101:G102"/>
    <mergeCell ref="H101:AH101"/>
    <mergeCell ref="AI101:AN102"/>
    <mergeCell ref="AO101:AW102"/>
    <mergeCell ref="AX101:BF102"/>
    <mergeCell ref="BG101:BM102"/>
    <mergeCell ref="H102:AH102"/>
    <mergeCell ref="B103:G103"/>
    <mergeCell ref="H103:AH103"/>
    <mergeCell ref="AI103:AN103"/>
    <mergeCell ref="AO103:AW103"/>
    <mergeCell ref="AX103:BF103"/>
    <mergeCell ref="BG103:BM103"/>
    <mergeCell ref="B97:G100"/>
    <mergeCell ref="H97:AH97"/>
    <mergeCell ref="AI97:AN100"/>
    <mergeCell ref="AO97:AW100"/>
    <mergeCell ref="AX97:BF100"/>
    <mergeCell ref="BG97:BM100"/>
    <mergeCell ref="H98:AH98"/>
    <mergeCell ref="H99:AH99"/>
    <mergeCell ref="H100:AH100"/>
    <mergeCell ref="B91:G92"/>
    <mergeCell ref="H91:AH91"/>
    <mergeCell ref="AI91:AN92"/>
    <mergeCell ref="AO91:AW92"/>
    <mergeCell ref="AX91:BF92"/>
    <mergeCell ref="BG91:BM92"/>
    <mergeCell ref="H92:AH92"/>
    <mergeCell ref="B93:G96"/>
    <mergeCell ref="H93:AH93"/>
    <mergeCell ref="AI93:AN96"/>
    <mergeCell ref="AO93:AW96"/>
    <mergeCell ref="AX93:BF96"/>
    <mergeCell ref="BG93:BM96"/>
    <mergeCell ref="H94:AH94"/>
    <mergeCell ref="H95:AH95"/>
    <mergeCell ref="H96:AH96"/>
    <mergeCell ref="B86:G87"/>
    <mergeCell ref="H86:AH86"/>
    <mergeCell ref="AI86:AN87"/>
    <mergeCell ref="AO86:AW87"/>
    <mergeCell ref="AX86:BF87"/>
    <mergeCell ref="BG86:BM87"/>
    <mergeCell ref="H87:AH87"/>
    <mergeCell ref="B88:G90"/>
    <mergeCell ref="H88:AH88"/>
    <mergeCell ref="AI88:AN90"/>
    <mergeCell ref="AO88:AW90"/>
    <mergeCell ref="AX88:BF90"/>
    <mergeCell ref="BG88:BM90"/>
    <mergeCell ref="H89:AH89"/>
    <mergeCell ref="H90:AH90"/>
    <mergeCell ref="B81:G82"/>
    <mergeCell ref="H81:AH81"/>
    <mergeCell ref="AI81:AN82"/>
    <mergeCell ref="AO81:AW82"/>
    <mergeCell ref="AX81:BF82"/>
    <mergeCell ref="BG81:BM82"/>
    <mergeCell ref="H82:AH82"/>
    <mergeCell ref="B83:G85"/>
    <mergeCell ref="H83:AH83"/>
    <mergeCell ref="AI83:AN85"/>
    <mergeCell ref="AO83:AW85"/>
    <mergeCell ref="AX83:BF85"/>
    <mergeCell ref="BG83:BM85"/>
    <mergeCell ref="H84:AH84"/>
    <mergeCell ref="H85:AH85"/>
    <mergeCell ref="B71:G72"/>
    <mergeCell ref="H71:AH71"/>
    <mergeCell ref="AI71:AN72"/>
    <mergeCell ref="AO71:AW72"/>
    <mergeCell ref="AX71:BF72"/>
    <mergeCell ref="BG71:BM72"/>
    <mergeCell ref="H72:AH72"/>
    <mergeCell ref="B73:G80"/>
    <mergeCell ref="H73:AH73"/>
    <mergeCell ref="AI73:AN80"/>
    <mergeCell ref="AO73:AW80"/>
    <mergeCell ref="AX73:BF80"/>
    <mergeCell ref="BG73:BM80"/>
    <mergeCell ref="H74:AH74"/>
    <mergeCell ref="H75:AH75"/>
    <mergeCell ref="H76:AH76"/>
    <mergeCell ref="H77:AH77"/>
    <mergeCell ref="H78:AH78"/>
    <mergeCell ref="H79:AH79"/>
    <mergeCell ref="H80:AH80"/>
    <mergeCell ref="B66:G66"/>
    <mergeCell ref="H66:AH66"/>
    <mergeCell ref="AI66:AN66"/>
    <mergeCell ref="AO66:AW66"/>
    <mergeCell ref="AX66:BF66"/>
    <mergeCell ref="BG66:BM66"/>
    <mergeCell ref="B67:G70"/>
    <mergeCell ref="H67:AH67"/>
    <mergeCell ref="AI67:AN70"/>
    <mergeCell ref="AO67:AW70"/>
    <mergeCell ref="AX67:BF70"/>
    <mergeCell ref="BG67:BM70"/>
    <mergeCell ref="H68:AH68"/>
    <mergeCell ref="H69:AH69"/>
    <mergeCell ref="H70:AH70"/>
    <mergeCell ref="B64:G64"/>
    <mergeCell ref="H64:AH64"/>
    <mergeCell ref="AI64:AN64"/>
    <mergeCell ref="AO64:AW64"/>
    <mergeCell ref="AX64:BF64"/>
    <mergeCell ref="BG64:BM64"/>
    <mergeCell ref="B65:G65"/>
    <mergeCell ref="H65:AH65"/>
    <mergeCell ref="AI65:AN65"/>
    <mergeCell ref="AO65:AW65"/>
    <mergeCell ref="AX65:BF65"/>
    <mergeCell ref="BG65:BM65"/>
    <mergeCell ref="B60:G62"/>
    <mergeCell ref="H60:AH60"/>
    <mergeCell ref="AI60:AN62"/>
    <mergeCell ref="AO60:AW62"/>
    <mergeCell ref="AX60:BF62"/>
    <mergeCell ref="BG60:BM62"/>
    <mergeCell ref="H61:AH61"/>
    <mergeCell ref="H62:AH62"/>
    <mergeCell ref="B63:G63"/>
    <mergeCell ref="H63:AH63"/>
    <mergeCell ref="AI63:AN63"/>
    <mergeCell ref="AO63:AW63"/>
    <mergeCell ref="AX63:BF63"/>
    <mergeCell ref="BG63:BM63"/>
    <mergeCell ref="B58:G58"/>
    <mergeCell ref="H58:AH58"/>
    <mergeCell ref="AI58:AN58"/>
    <mergeCell ref="AO58:AW58"/>
    <mergeCell ref="AX58:BF58"/>
    <mergeCell ref="BG58:BM58"/>
    <mergeCell ref="B59:G59"/>
    <mergeCell ref="H59:AH59"/>
    <mergeCell ref="AI59:AN59"/>
    <mergeCell ref="AO59:AW59"/>
    <mergeCell ref="AX59:BF59"/>
    <mergeCell ref="BG59:BM59"/>
    <mergeCell ref="B55:G55"/>
    <mergeCell ref="H55:AH55"/>
    <mergeCell ref="AI55:AN55"/>
    <mergeCell ref="AO55:AW55"/>
    <mergeCell ref="AX55:BF55"/>
    <mergeCell ref="BG55:BM55"/>
    <mergeCell ref="B56:G57"/>
    <mergeCell ref="H56:AH56"/>
    <mergeCell ref="AI56:AN57"/>
    <mergeCell ref="AO56:AW57"/>
    <mergeCell ref="AX56:BF57"/>
    <mergeCell ref="BG56:BM57"/>
    <mergeCell ref="H57:AH57"/>
    <mergeCell ref="B51:G52"/>
    <mergeCell ref="H51:AH51"/>
    <mergeCell ref="AI51:AN52"/>
    <mergeCell ref="AO51:AW52"/>
    <mergeCell ref="AX51:BF52"/>
    <mergeCell ref="BG51:BM52"/>
    <mergeCell ref="H52:AH52"/>
    <mergeCell ref="B53:G54"/>
    <mergeCell ref="H53:AH53"/>
    <mergeCell ref="AI53:AN54"/>
    <mergeCell ref="AO53:AW54"/>
    <mergeCell ref="AX53:BF54"/>
    <mergeCell ref="BG53:BM54"/>
    <mergeCell ref="H54:AH54"/>
    <mergeCell ref="B47:G47"/>
    <mergeCell ref="H47:AH47"/>
    <mergeCell ref="AI47:AN47"/>
    <mergeCell ref="AO47:AW47"/>
    <mergeCell ref="AX47:BF47"/>
    <mergeCell ref="BG47:BM47"/>
    <mergeCell ref="B48:G50"/>
    <mergeCell ref="H48:AH48"/>
    <mergeCell ref="AI48:AN50"/>
    <mergeCell ref="AO48:AW50"/>
    <mergeCell ref="AX48:BF50"/>
    <mergeCell ref="BG48:BM50"/>
    <mergeCell ref="H49:AH49"/>
    <mergeCell ref="H50:AH50"/>
    <mergeCell ref="B45:G45"/>
    <mergeCell ref="H45:AH45"/>
    <mergeCell ref="AI45:AN45"/>
    <mergeCell ref="AO45:AW45"/>
    <mergeCell ref="AX45:BF45"/>
    <mergeCell ref="BG45:BM45"/>
    <mergeCell ref="B46:G46"/>
    <mergeCell ref="H46:AH46"/>
    <mergeCell ref="AI46:AN46"/>
    <mergeCell ref="AO46:AW46"/>
    <mergeCell ref="AX46:BF46"/>
    <mergeCell ref="BG46:BM46"/>
    <mergeCell ref="B43:G43"/>
    <mergeCell ref="H43:AH43"/>
    <mergeCell ref="AI43:AN43"/>
    <mergeCell ref="AO43:AW43"/>
    <mergeCell ref="AX43:BF43"/>
    <mergeCell ref="BG43:BM43"/>
    <mergeCell ref="B44:G44"/>
    <mergeCell ref="H44:AH44"/>
    <mergeCell ref="AI44:AN44"/>
    <mergeCell ref="AO44:AW44"/>
    <mergeCell ref="AX44:BF44"/>
    <mergeCell ref="BG44:BM44"/>
    <mergeCell ref="B40:G41"/>
    <mergeCell ref="H40:AH40"/>
    <mergeCell ref="AI40:AN41"/>
    <mergeCell ref="AO40:AW41"/>
    <mergeCell ref="AX40:BF41"/>
    <mergeCell ref="BG40:BM41"/>
    <mergeCell ref="H41:AH41"/>
    <mergeCell ref="B42:G42"/>
    <mergeCell ref="H42:AH42"/>
    <mergeCell ref="AI42:AN42"/>
    <mergeCell ref="AO42:AW42"/>
    <mergeCell ref="AX42:BF42"/>
    <mergeCell ref="BG42:BM42"/>
    <mergeCell ref="B37:G38"/>
    <mergeCell ref="H37:AH37"/>
    <mergeCell ref="AI37:AN38"/>
    <mergeCell ref="AO37:AW38"/>
    <mergeCell ref="AX37:BF38"/>
    <mergeCell ref="BG37:BM38"/>
    <mergeCell ref="H38:AH38"/>
    <mergeCell ref="B39:G39"/>
    <mergeCell ref="H39:AH39"/>
    <mergeCell ref="AI39:AN39"/>
    <mergeCell ref="AO39:AW39"/>
    <mergeCell ref="AX39:BF39"/>
    <mergeCell ref="BG39:BM39"/>
    <mergeCell ref="B34:G34"/>
    <mergeCell ref="H34:AH34"/>
    <mergeCell ref="AI34:AN34"/>
    <mergeCell ref="AO34:AW34"/>
    <mergeCell ref="AX34:BF34"/>
    <mergeCell ref="BG34:BM34"/>
    <mergeCell ref="B35:G36"/>
    <mergeCell ref="H35:AH35"/>
    <mergeCell ref="AI35:AN36"/>
    <mergeCell ref="AO35:AW36"/>
    <mergeCell ref="AX35:BF36"/>
    <mergeCell ref="BG35:BM36"/>
    <mergeCell ref="H36:AH36"/>
    <mergeCell ref="B32:G32"/>
    <mergeCell ref="H32:AH32"/>
    <mergeCell ref="AI32:AN32"/>
    <mergeCell ref="AO32:AW32"/>
    <mergeCell ref="AX32:BF32"/>
    <mergeCell ref="BG32:BM32"/>
    <mergeCell ref="B33:G33"/>
    <mergeCell ref="H33:AH33"/>
    <mergeCell ref="AI33:AN33"/>
    <mergeCell ref="AO33:AW33"/>
    <mergeCell ref="AX33:BF33"/>
    <mergeCell ref="BG33:BM33"/>
    <mergeCell ref="B27:G27"/>
    <mergeCell ref="H27:AH27"/>
    <mergeCell ref="AI27:AN27"/>
    <mergeCell ref="AO27:AW27"/>
    <mergeCell ref="AX27:BF27"/>
    <mergeCell ref="BG27:BM27"/>
    <mergeCell ref="B28:G31"/>
    <mergeCell ref="H28:AH28"/>
    <mergeCell ref="AI28:AN31"/>
    <mergeCell ref="AO28:AW31"/>
    <mergeCell ref="AX28:BF31"/>
    <mergeCell ref="BG28:BM31"/>
    <mergeCell ref="H29:AH29"/>
    <mergeCell ref="H30:AH30"/>
    <mergeCell ref="H31:AH31"/>
    <mergeCell ref="B24:G24"/>
    <mergeCell ref="H24:AH24"/>
    <mergeCell ref="AI24:AN24"/>
    <mergeCell ref="AO24:AW24"/>
    <mergeCell ref="AX24:BF24"/>
    <mergeCell ref="BG24:BM24"/>
    <mergeCell ref="B25:G26"/>
    <mergeCell ref="H25:AH25"/>
    <mergeCell ref="AI25:AN26"/>
    <mergeCell ref="AO25:AW26"/>
    <mergeCell ref="AX25:BF26"/>
    <mergeCell ref="BG25:BM26"/>
    <mergeCell ref="H26:AH26"/>
    <mergeCell ref="B21:G22"/>
    <mergeCell ref="H21:AH21"/>
    <mergeCell ref="AI21:AN22"/>
    <mergeCell ref="AO21:AW22"/>
    <mergeCell ref="AX21:BF22"/>
    <mergeCell ref="BG21:BM22"/>
    <mergeCell ref="H22:AH22"/>
    <mergeCell ref="B23:G23"/>
    <mergeCell ref="H23:AH23"/>
    <mergeCell ref="AI23:AN23"/>
    <mergeCell ref="AO23:AW23"/>
    <mergeCell ref="AX23:BF23"/>
    <mergeCell ref="BG23:BM23"/>
    <mergeCell ref="H19:AH19"/>
    <mergeCell ref="AI19:AN19"/>
    <mergeCell ref="AO19:AW19"/>
    <mergeCell ref="AX19:BF19"/>
    <mergeCell ref="BG19:BM19"/>
    <mergeCell ref="B20:G20"/>
    <mergeCell ref="H20:AH20"/>
    <mergeCell ref="AI20:AN20"/>
    <mergeCell ref="AO20:AW20"/>
    <mergeCell ref="AX20:BF20"/>
    <mergeCell ref="BG20:BM20"/>
    <mergeCell ref="B6:BM6"/>
    <mergeCell ref="B7:BM7"/>
    <mergeCell ref="B8:BM8"/>
    <mergeCell ref="B9:BM9"/>
    <mergeCell ref="B10:BM10"/>
    <mergeCell ref="W13:BH13"/>
    <mergeCell ref="G14:AU14"/>
    <mergeCell ref="G15:AU15"/>
    <mergeCell ref="AD16:AI16"/>
    <mergeCell ref="AJ16:AK16"/>
    <mergeCell ref="AL16:AQ16"/>
    <mergeCell ref="B18:G18"/>
    <mergeCell ref="H18:AH18"/>
    <mergeCell ref="AI18:AN18"/>
    <mergeCell ref="AO18:BF18"/>
    <mergeCell ref="BG18:BM18"/>
    <mergeCell ref="B19:G19"/>
  </mergeCells>
  <phoneticPr fontId="0" type="noConversion"/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2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84"/>
  <sheetViews>
    <sheetView showGridLines="0" view="pageBreakPreview" zoomScaleNormal="85" zoomScaleSheetLayoutView="100" workbookViewId="0">
      <pane xSplit="2" ySplit="8" topLeftCell="I14" activePane="bottomRight" state="frozen"/>
      <selection pane="topRight" activeCell="C1" sqref="C1"/>
      <selection pane="bottomLeft" activeCell="A9" sqref="A9"/>
      <selection pane="bottomRight" activeCell="J50" sqref="J50"/>
    </sheetView>
  </sheetViews>
  <sheetFormatPr defaultRowHeight="12.75"/>
  <cols>
    <col min="1" max="1" width="11" style="12" customWidth="1"/>
    <col min="2" max="2" width="44.5703125" style="12" customWidth="1"/>
    <col min="3" max="3" width="14.140625" style="12" customWidth="1"/>
    <col min="4" max="4" width="0.140625" style="12" hidden="1" customWidth="1"/>
    <col min="5" max="5" width="0.140625" style="12" customWidth="1"/>
    <col min="6" max="6" width="17" style="291" customWidth="1"/>
    <col min="7" max="7" width="14.85546875" style="12" hidden="1" customWidth="1"/>
    <col min="8" max="8" width="19.28515625" style="12" hidden="1" customWidth="1"/>
    <col min="9" max="9" width="15" style="12" customWidth="1"/>
    <col min="10" max="10" width="14" style="12" customWidth="1"/>
    <col min="11" max="11" width="13.28515625" style="12" customWidth="1"/>
    <col min="12" max="12" width="13" style="12" customWidth="1"/>
    <col min="13" max="13" width="13.28515625" style="12" customWidth="1"/>
    <col min="14" max="14" width="14.85546875" style="12" customWidth="1"/>
    <col min="15" max="15" width="13.28515625" style="12" customWidth="1"/>
    <col min="16" max="16" width="14.85546875" style="12" customWidth="1"/>
    <col min="17" max="17" width="13.140625" style="12" customWidth="1"/>
    <col min="18" max="18" width="22.85546875" style="12" customWidth="1"/>
    <col min="19" max="19" width="24" style="12" customWidth="1"/>
    <col min="20" max="20" width="17.7109375" style="12" customWidth="1"/>
    <col min="21" max="21" width="5.7109375" style="12" bestFit="1" customWidth="1"/>
    <col min="22" max="22" width="5.140625" style="12" customWidth="1"/>
    <col min="23" max="23" width="10.7109375" style="12" bestFit="1" customWidth="1"/>
    <col min="24" max="24" width="11.28515625" style="12" customWidth="1"/>
    <col min="25" max="25" width="11.42578125" style="12" customWidth="1"/>
    <col min="26" max="26" width="11" style="12" customWidth="1"/>
    <col min="27" max="27" width="10.42578125" style="12" customWidth="1"/>
    <col min="28" max="28" width="10.7109375" style="12" bestFit="1" customWidth="1"/>
    <col min="29" max="16384" width="9.140625" style="12"/>
  </cols>
  <sheetData>
    <row r="1" spans="1:29" ht="15.75">
      <c r="A1" s="10"/>
      <c r="B1" s="10"/>
      <c r="C1" s="10"/>
      <c r="D1" s="10"/>
      <c r="E1" s="10"/>
      <c r="F1" s="11"/>
      <c r="G1" s="10"/>
      <c r="H1" s="10"/>
      <c r="I1" s="10"/>
      <c r="P1" s="13" t="s">
        <v>206</v>
      </c>
      <c r="Q1" s="13"/>
      <c r="S1" s="14"/>
      <c r="T1" s="15"/>
      <c r="U1" s="16"/>
      <c r="V1" s="16"/>
      <c r="W1" s="16"/>
      <c r="X1" s="17"/>
      <c r="Y1" s="17"/>
      <c r="Z1" s="17"/>
      <c r="AA1" s="17"/>
      <c r="AB1" s="17"/>
      <c r="AC1" s="17"/>
    </row>
    <row r="2" spans="1:29" ht="18.75">
      <c r="A2" s="10"/>
      <c r="B2" s="10"/>
      <c r="C2" s="10"/>
      <c r="D2" s="10"/>
      <c r="E2" s="10"/>
      <c r="F2" s="11"/>
      <c r="G2" s="10"/>
      <c r="H2" s="10"/>
      <c r="I2" s="10"/>
      <c r="J2" s="18"/>
      <c r="K2" s="18"/>
      <c r="L2" s="18"/>
      <c r="M2" s="18"/>
      <c r="N2" s="19" t="s">
        <v>207</v>
      </c>
      <c r="O2" s="20">
        <v>1484.4486000000002</v>
      </c>
      <c r="P2" s="18"/>
      <c r="Q2" s="21"/>
      <c r="R2" s="18"/>
      <c r="T2" s="16"/>
      <c r="U2" s="16"/>
      <c r="V2" s="16"/>
      <c r="W2" s="22"/>
      <c r="X2" s="17"/>
      <c r="Y2" s="17"/>
      <c r="Z2" s="17"/>
      <c r="AA2" s="17"/>
      <c r="AB2" s="17"/>
      <c r="AC2" s="17"/>
    </row>
    <row r="3" spans="1:29" ht="18.75" customHeight="1">
      <c r="A3" s="396" t="s">
        <v>208</v>
      </c>
      <c r="B3" s="396"/>
      <c r="C3" s="396"/>
      <c r="D3" s="396"/>
      <c r="E3" s="396"/>
      <c r="F3" s="396"/>
      <c r="G3" s="24"/>
      <c r="H3" s="23"/>
      <c r="I3" s="23"/>
      <c r="N3" s="25" t="s">
        <v>209</v>
      </c>
      <c r="O3" s="26">
        <v>1841.5486000000001</v>
      </c>
      <c r="P3" s="27" t="s">
        <v>210</v>
      </c>
      <c r="Q3" s="28">
        <v>0.30399999999999999</v>
      </c>
      <c r="R3" s="29"/>
      <c r="T3" s="16"/>
      <c r="U3" s="16"/>
      <c r="V3" s="16"/>
      <c r="W3" s="22"/>
      <c r="X3" s="17"/>
      <c r="Y3" s="17"/>
      <c r="Z3" s="17"/>
      <c r="AA3" s="17"/>
      <c r="AB3" s="17"/>
      <c r="AC3" s="17"/>
    </row>
    <row r="4" spans="1:29" ht="18.75">
      <c r="A4" s="397" t="s">
        <v>203</v>
      </c>
      <c r="B4" s="397"/>
      <c r="C4" s="397"/>
      <c r="D4" s="397"/>
      <c r="E4" s="397"/>
      <c r="F4" s="397"/>
      <c r="G4" s="10"/>
      <c r="H4" s="10"/>
      <c r="I4" s="10"/>
      <c r="P4" s="27" t="s">
        <v>211</v>
      </c>
      <c r="Q4" s="28">
        <v>0.30399999999999999</v>
      </c>
      <c r="T4" s="16"/>
      <c r="U4" s="16"/>
      <c r="V4" s="16"/>
      <c r="W4" s="22"/>
      <c r="X4" s="17"/>
      <c r="Y4" s="17"/>
      <c r="Z4" s="17"/>
      <c r="AA4" s="17"/>
      <c r="AB4" s="17"/>
      <c r="AC4" s="17"/>
    </row>
    <row r="5" spans="1:29" ht="18.75">
      <c r="A5" s="398" t="s">
        <v>212</v>
      </c>
      <c r="B5" s="398"/>
      <c r="C5" s="398"/>
      <c r="D5" s="398"/>
      <c r="E5" s="398"/>
      <c r="F5" s="398"/>
      <c r="G5" s="10"/>
      <c r="H5" s="10"/>
      <c r="I5" s="10"/>
      <c r="P5" s="18" t="s">
        <v>213</v>
      </c>
      <c r="Q5" s="30">
        <v>0.30399999999999999</v>
      </c>
      <c r="T5" s="16"/>
      <c r="U5" s="16"/>
      <c r="V5" s="16"/>
      <c r="W5" s="22"/>
      <c r="X5" s="17"/>
      <c r="Y5" s="17"/>
      <c r="Z5" s="17"/>
      <c r="AA5" s="17"/>
      <c r="AB5" s="17"/>
      <c r="AC5" s="17"/>
    </row>
    <row r="6" spans="1:29" ht="15.75" customHeight="1">
      <c r="A6" s="399" t="s">
        <v>2</v>
      </c>
      <c r="B6" s="399" t="s">
        <v>214</v>
      </c>
      <c r="C6" s="400" t="s">
        <v>215</v>
      </c>
      <c r="D6" s="400" t="str">
        <f>"Рост к плану "&amp;'[2]4_Бээ'!P2&amp;" (ТСО)"</f>
        <v>Рост к плану 2015 г. (ТСО)</v>
      </c>
      <c r="E6" s="31"/>
      <c r="F6" s="405" t="s">
        <v>216</v>
      </c>
      <c r="G6" s="405" t="str">
        <f>"Рост к плану "&amp;'[2]4_Бээ'!P2&amp;" (РСТ)"</f>
        <v>Рост к плану 2015 г. (РСТ)</v>
      </c>
      <c r="H6" s="406" t="s">
        <v>217</v>
      </c>
      <c r="I6" s="400" t="s">
        <v>218</v>
      </c>
      <c r="J6" s="405" t="s">
        <v>219</v>
      </c>
      <c r="K6" s="407" t="s">
        <v>220</v>
      </c>
      <c r="L6" s="400" t="s">
        <v>221</v>
      </c>
      <c r="M6" s="403" t="s">
        <v>222</v>
      </c>
      <c r="N6" s="32"/>
      <c r="O6" s="32"/>
      <c r="P6" s="33" t="s">
        <v>223</v>
      </c>
      <c r="Q6" s="34">
        <v>1.0369999999999999</v>
      </c>
      <c r="R6" s="35"/>
      <c r="T6" s="16"/>
      <c r="U6" s="16"/>
      <c r="V6" s="16"/>
      <c r="W6" s="36"/>
      <c r="X6" s="17"/>
      <c r="Y6" s="17"/>
      <c r="Z6" s="17"/>
      <c r="AA6" s="17"/>
      <c r="AB6" s="17"/>
      <c r="AC6" s="17"/>
    </row>
    <row r="7" spans="1:29" ht="44.25" customHeight="1">
      <c r="A7" s="399"/>
      <c r="B7" s="399"/>
      <c r="C7" s="401"/>
      <c r="D7" s="401"/>
      <c r="E7" s="37"/>
      <c r="F7" s="405"/>
      <c r="G7" s="405"/>
      <c r="H7" s="406" t="s">
        <v>217</v>
      </c>
      <c r="I7" s="401"/>
      <c r="J7" s="405"/>
      <c r="K7" s="408"/>
      <c r="L7" s="401"/>
      <c r="M7" s="403"/>
      <c r="N7" s="32"/>
      <c r="O7" s="32"/>
      <c r="P7" s="33" t="s">
        <v>224</v>
      </c>
      <c r="Q7" s="33">
        <v>1.026</v>
      </c>
      <c r="R7" s="35"/>
      <c r="T7" s="38"/>
      <c r="U7" s="16"/>
      <c r="V7" s="17"/>
      <c r="W7" s="17"/>
      <c r="X7" s="17"/>
      <c r="Y7" s="17"/>
      <c r="Z7" s="17"/>
      <c r="AA7" s="17"/>
      <c r="AB7" s="17"/>
      <c r="AC7" s="17"/>
    </row>
    <row r="8" spans="1:29" ht="28.5" customHeight="1">
      <c r="A8" s="39">
        <v>1</v>
      </c>
      <c r="B8" s="39">
        <v>2</v>
      </c>
      <c r="C8" s="39">
        <v>3</v>
      </c>
      <c r="D8" s="39"/>
      <c r="E8" s="39"/>
      <c r="F8" s="40">
        <v>4</v>
      </c>
      <c r="G8" s="40" t="s">
        <v>225</v>
      </c>
      <c r="H8" s="41">
        <v>5</v>
      </c>
      <c r="I8" s="40">
        <v>5</v>
      </c>
      <c r="J8" s="42">
        <v>6</v>
      </c>
      <c r="K8" s="43">
        <v>7</v>
      </c>
      <c r="L8" s="43">
        <v>8</v>
      </c>
      <c r="M8" s="44">
        <v>9</v>
      </c>
      <c r="N8" s="45">
        <v>1.1793581493896117</v>
      </c>
      <c r="O8" s="45"/>
      <c r="P8" s="46" t="s">
        <v>226</v>
      </c>
      <c r="Q8" s="46">
        <v>1.046</v>
      </c>
      <c r="R8" s="45"/>
      <c r="T8" s="38"/>
      <c r="U8" s="16"/>
      <c r="V8" s="17"/>
      <c r="W8" s="17"/>
      <c r="X8" s="17"/>
      <c r="Y8" s="17"/>
      <c r="Z8" s="17"/>
      <c r="AA8" s="17"/>
      <c r="AB8" s="17"/>
      <c r="AC8" s="17"/>
    </row>
    <row r="9" spans="1:29" ht="21.75" customHeight="1">
      <c r="A9" s="47" t="s">
        <v>227</v>
      </c>
      <c r="B9" s="48" t="s">
        <v>228</v>
      </c>
      <c r="C9" s="49">
        <v>0</v>
      </c>
      <c r="D9" s="50" t="e">
        <v>#REF!</v>
      </c>
      <c r="E9" s="50"/>
      <c r="F9" s="49">
        <v>104.99571</v>
      </c>
      <c r="G9" s="50" t="e">
        <f>F9/#REF!</f>
        <v>#REF!</v>
      </c>
      <c r="H9" s="51"/>
      <c r="I9" s="52"/>
      <c r="J9" s="53">
        <f>[3]Оборудование2019!H42</f>
        <v>172.88898305084746</v>
      </c>
      <c r="K9" s="54">
        <v>13.38</v>
      </c>
      <c r="L9" s="54"/>
      <c r="M9" s="52" t="e">
        <f>#REF!</f>
        <v>#REF!</v>
      </c>
      <c r="N9" s="55"/>
      <c r="O9" s="56"/>
      <c r="P9" s="57" t="s">
        <v>229</v>
      </c>
      <c r="Q9" s="57">
        <v>1.03</v>
      </c>
      <c r="R9" s="56"/>
      <c r="T9" s="38"/>
      <c r="U9" s="16"/>
      <c r="V9" s="17"/>
      <c r="W9" s="17"/>
      <c r="X9" s="17"/>
      <c r="Y9" s="17"/>
      <c r="Z9" s="17"/>
      <c r="AA9" s="17"/>
      <c r="AB9" s="17"/>
      <c r="AC9" s="17"/>
    </row>
    <row r="10" spans="1:29" ht="21.75" customHeight="1">
      <c r="A10" s="47" t="s">
        <v>230</v>
      </c>
      <c r="B10" s="58" t="s">
        <v>231</v>
      </c>
      <c r="C10" s="49">
        <v>4667.67</v>
      </c>
      <c r="D10" s="50" t="e">
        <v>#REF!</v>
      </c>
      <c r="E10" s="50"/>
      <c r="F10" s="49">
        <v>2371.3553502789373</v>
      </c>
      <c r="G10" s="50" t="e">
        <f>F10/#REF!</f>
        <v>#REF!</v>
      </c>
      <c r="H10" s="59" t="s">
        <v>232</v>
      </c>
      <c r="I10" s="52">
        <v>7791.64</v>
      </c>
      <c r="J10" s="60">
        <f>[3]Авар.запас!F16+'[3]Мебель 2019'!E27/1000+[3]Оргтех2019!E19/1000+373</f>
        <v>5831.6291724790972</v>
      </c>
      <c r="K10" s="54">
        <v>1701.21</v>
      </c>
      <c r="L10" s="54">
        <v>7271.44</v>
      </c>
      <c r="M10" s="52" t="e">
        <f>#REF!</f>
        <v>#REF!</v>
      </c>
      <c r="N10" s="61"/>
      <c r="O10" s="56"/>
      <c r="P10" s="56"/>
      <c r="Q10" s="56"/>
      <c r="R10" s="56"/>
      <c r="T10" s="38"/>
      <c r="U10" s="16"/>
      <c r="V10" s="17"/>
      <c r="W10" s="17"/>
      <c r="X10" s="17"/>
      <c r="Y10" s="17"/>
      <c r="Z10" s="17"/>
      <c r="AA10" s="17"/>
      <c r="AB10" s="17"/>
      <c r="AC10" s="17"/>
    </row>
    <row r="11" spans="1:29" ht="21.75" customHeight="1">
      <c r="A11" s="47" t="s">
        <v>233</v>
      </c>
      <c r="B11" s="48" t="s">
        <v>234</v>
      </c>
      <c r="C11" s="49">
        <v>313.82</v>
      </c>
      <c r="D11" s="50"/>
      <c r="E11" s="50"/>
      <c r="F11" s="49">
        <v>0</v>
      </c>
      <c r="G11" s="50"/>
      <c r="H11" s="62"/>
      <c r="I11" s="63">
        <v>344.91</v>
      </c>
      <c r="J11" s="64">
        <v>0</v>
      </c>
      <c r="K11" s="54">
        <v>0</v>
      </c>
      <c r="L11" s="54">
        <v>451.7</v>
      </c>
      <c r="M11" s="52">
        <f>J11</f>
        <v>0</v>
      </c>
      <c r="N11" s="65"/>
      <c r="O11" s="56"/>
      <c r="P11" s="66"/>
      <c r="Q11" s="56"/>
      <c r="R11" s="56"/>
      <c r="T11" s="38"/>
      <c r="U11" s="67"/>
      <c r="V11" s="17"/>
      <c r="W11" s="17"/>
      <c r="X11" s="17"/>
      <c r="Y11" s="17"/>
      <c r="Z11" s="17"/>
      <c r="AA11" s="17"/>
      <c r="AB11" s="17"/>
      <c r="AC11" s="17"/>
    </row>
    <row r="12" spans="1:29" ht="33.75" customHeight="1">
      <c r="A12" s="47" t="s">
        <v>235</v>
      </c>
      <c r="B12" s="48" t="s">
        <v>236</v>
      </c>
      <c r="C12" s="49">
        <v>3320.07</v>
      </c>
      <c r="D12" s="50" t="e">
        <v>#REF!</v>
      </c>
      <c r="E12" s="50"/>
      <c r="F12" s="49">
        <v>160.68</v>
      </c>
      <c r="G12" s="50" t="e">
        <f>F12/#REF!</f>
        <v>#REF!</v>
      </c>
      <c r="H12" s="68"/>
      <c r="I12" s="69">
        <v>9030.92</v>
      </c>
      <c r="J12" s="64">
        <f>[3]Техосвидет2019!E13</f>
        <v>103.58369999999999</v>
      </c>
      <c r="K12" s="54">
        <v>483.81</v>
      </c>
      <c r="L12" s="54">
        <v>1453.79</v>
      </c>
      <c r="M12" s="52" t="e">
        <f>#REF!</f>
        <v>#REF!</v>
      </c>
      <c r="N12" s="65"/>
      <c r="O12" s="70" t="s">
        <v>237</v>
      </c>
      <c r="P12" s="71"/>
      <c r="Q12" s="72"/>
      <c r="R12" s="70"/>
      <c r="T12" s="73"/>
      <c r="U12" s="67"/>
      <c r="V12" s="17"/>
      <c r="W12" s="17"/>
      <c r="X12" s="17"/>
      <c r="Y12" s="17"/>
      <c r="Z12" s="17"/>
      <c r="AA12" s="17"/>
      <c r="AB12" s="17"/>
      <c r="AC12" s="17"/>
    </row>
    <row r="13" spans="1:29" ht="19.5" customHeight="1">
      <c r="A13" s="47" t="s">
        <v>238</v>
      </c>
      <c r="B13" s="48" t="s">
        <v>234</v>
      </c>
      <c r="C13" s="49">
        <v>1338.64</v>
      </c>
      <c r="D13" s="50"/>
      <c r="E13" s="50"/>
      <c r="F13" s="49">
        <v>0</v>
      </c>
      <c r="G13" s="50"/>
      <c r="H13" s="68" t="s">
        <v>239</v>
      </c>
      <c r="I13" s="69">
        <v>3116.25</v>
      </c>
      <c r="J13" s="64">
        <v>0</v>
      </c>
      <c r="K13" s="54">
        <v>0</v>
      </c>
      <c r="L13" s="54">
        <v>0</v>
      </c>
      <c r="M13" s="52">
        <v>0</v>
      </c>
      <c r="N13" s="65"/>
      <c r="O13" s="56"/>
      <c r="P13" s="71"/>
      <c r="Q13" s="72"/>
      <c r="R13" s="70"/>
      <c r="T13" s="73"/>
      <c r="U13" s="67"/>
      <c r="V13" s="17"/>
      <c r="W13" s="17"/>
      <c r="X13" s="17"/>
      <c r="Y13" s="17"/>
      <c r="Z13" s="17"/>
      <c r="AA13" s="17"/>
      <c r="AB13" s="17"/>
      <c r="AC13" s="17"/>
    </row>
    <row r="14" spans="1:29" ht="25.5" customHeight="1">
      <c r="A14" s="47" t="s">
        <v>240</v>
      </c>
      <c r="B14" s="48" t="s">
        <v>241</v>
      </c>
      <c r="C14" s="74">
        <v>0</v>
      </c>
      <c r="D14" s="74">
        <v>0</v>
      </c>
      <c r="E14" s="74">
        <v>0</v>
      </c>
      <c r="F14" s="74">
        <v>0</v>
      </c>
      <c r="G14" s="50"/>
      <c r="H14" s="75"/>
      <c r="I14" s="52">
        <v>0</v>
      </c>
      <c r="J14" s="64">
        <v>0</v>
      </c>
      <c r="K14" s="54">
        <v>0</v>
      </c>
      <c r="L14" s="54"/>
      <c r="M14" s="52">
        <v>0</v>
      </c>
      <c r="N14" s="65"/>
      <c r="O14" s="56"/>
      <c r="P14" s="71"/>
      <c r="Q14" s="72"/>
      <c r="R14" s="70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22.5" customHeight="1">
      <c r="A15" s="47" t="s">
        <v>242</v>
      </c>
      <c r="B15" s="76" t="s">
        <v>243</v>
      </c>
      <c r="C15" s="77">
        <v>0</v>
      </c>
      <c r="D15" s="77">
        <v>0</v>
      </c>
      <c r="E15" s="77">
        <v>0</v>
      </c>
      <c r="F15" s="77">
        <v>77.88</v>
      </c>
      <c r="G15" s="50" t="e">
        <f>F15/#REF!</f>
        <v>#REF!</v>
      </c>
      <c r="H15" s="59"/>
      <c r="I15" s="78">
        <v>0</v>
      </c>
      <c r="J15" s="64">
        <v>0</v>
      </c>
      <c r="K15" s="54">
        <v>0</v>
      </c>
      <c r="L15" s="54"/>
      <c r="M15" s="52">
        <v>0</v>
      </c>
      <c r="N15" s="65"/>
      <c r="O15" s="56"/>
      <c r="P15" s="71"/>
      <c r="Q15" s="72"/>
      <c r="R15" s="70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26.25" customHeight="1">
      <c r="A16" s="79" t="s">
        <v>244</v>
      </c>
      <c r="B16" s="80" t="s">
        <v>245</v>
      </c>
      <c r="C16" s="81">
        <v>0</v>
      </c>
      <c r="D16" s="82"/>
      <c r="E16" s="82"/>
      <c r="F16" s="83">
        <v>0</v>
      </c>
      <c r="G16" s="82"/>
      <c r="H16" s="84"/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5"/>
      <c r="O16" s="56"/>
      <c r="P16" s="71"/>
      <c r="Q16" s="72"/>
      <c r="R16" s="70"/>
      <c r="T16" s="38"/>
      <c r="U16" s="17"/>
      <c r="V16" s="16"/>
      <c r="W16" s="17"/>
      <c r="X16" s="17"/>
      <c r="Y16" s="17"/>
      <c r="Z16" s="17"/>
      <c r="AA16" s="17"/>
      <c r="AB16" s="17"/>
      <c r="AC16" s="17"/>
    </row>
    <row r="17" spans="1:29" ht="24" customHeight="1">
      <c r="A17" s="47" t="s">
        <v>246</v>
      </c>
      <c r="B17" s="48" t="s">
        <v>247</v>
      </c>
      <c r="C17" s="74">
        <v>25642.81</v>
      </c>
      <c r="D17" s="50"/>
      <c r="E17" s="50"/>
      <c r="F17" s="49">
        <v>6410.5210512000003</v>
      </c>
      <c r="G17" s="50"/>
      <c r="H17" s="86"/>
      <c r="I17" s="87">
        <v>47090.35</v>
      </c>
      <c r="J17" s="88">
        <f>(30627.8/1000)*1.027*1.046*12*[3]Расчет68_2019!F71</f>
        <v>17372.081299372796</v>
      </c>
      <c r="K17" s="54">
        <v>2134.9299999999998</v>
      </c>
      <c r="L17" s="54">
        <v>21037.49</v>
      </c>
      <c r="M17" s="52" t="e">
        <f>#REF!</f>
        <v>#REF!</v>
      </c>
      <c r="N17" s="89"/>
      <c r="O17" s="71"/>
      <c r="Q17" s="72"/>
      <c r="R17" s="70"/>
      <c r="T17" s="38"/>
      <c r="U17" s="17"/>
      <c r="V17" s="16"/>
      <c r="W17" s="17"/>
      <c r="X17" s="17"/>
      <c r="Y17" s="17"/>
      <c r="Z17" s="17"/>
      <c r="AA17" s="17"/>
      <c r="AB17" s="17"/>
      <c r="AC17" s="17"/>
    </row>
    <row r="18" spans="1:29" ht="30" customHeight="1">
      <c r="A18" s="79" t="s">
        <v>248</v>
      </c>
      <c r="B18" s="80" t="s">
        <v>249</v>
      </c>
      <c r="C18" s="90">
        <v>7795.4142400000001</v>
      </c>
      <c r="D18" s="91" t="e">
        <v>#REF!</v>
      </c>
      <c r="E18" s="91"/>
      <c r="F18" s="90">
        <v>1948.7983995648001</v>
      </c>
      <c r="G18" s="91" t="e">
        <f>F18/#REF!</f>
        <v>#REF!</v>
      </c>
      <c r="H18" s="92" t="s">
        <v>250</v>
      </c>
      <c r="I18" s="93">
        <v>14315.47</v>
      </c>
      <c r="J18" s="94">
        <f>J17*Q4</f>
        <v>5281.1127150093298</v>
      </c>
      <c r="K18" s="94">
        <v>649.02</v>
      </c>
      <c r="L18" s="94">
        <v>6395.4</v>
      </c>
      <c r="M18" s="94" t="e">
        <f>#REF!</f>
        <v>#REF!</v>
      </c>
      <c r="N18" s="95">
        <f>K18/K17</f>
        <v>0.30400059955127334</v>
      </c>
      <c r="O18" s="96"/>
      <c r="P18" s="97"/>
      <c r="Q18" s="72"/>
      <c r="R18" s="70"/>
      <c r="T18" s="38"/>
      <c r="U18" s="17"/>
      <c r="V18" s="16"/>
      <c r="W18" s="17"/>
      <c r="X18" s="17"/>
      <c r="Y18" s="17"/>
      <c r="Z18" s="17"/>
      <c r="AA18" s="17"/>
      <c r="AB18" s="17"/>
      <c r="AC18" s="17"/>
    </row>
    <row r="19" spans="1:29" ht="21.75" customHeight="1">
      <c r="A19" s="79" t="s">
        <v>251</v>
      </c>
      <c r="B19" s="80" t="s">
        <v>252</v>
      </c>
      <c r="C19" s="90">
        <v>0</v>
      </c>
      <c r="D19" s="91"/>
      <c r="E19" s="91"/>
      <c r="F19" s="90">
        <v>18.3064</v>
      </c>
      <c r="G19" s="98"/>
      <c r="H19" s="99"/>
      <c r="I19" s="100">
        <v>18.309999999999999</v>
      </c>
      <c r="J19" s="100">
        <f>'[4]Аренда ЭСХ 2019'!H65</f>
        <v>18.3064</v>
      </c>
      <c r="K19" s="101">
        <v>10.68</v>
      </c>
      <c r="L19" s="101">
        <v>303.10000000000002</v>
      </c>
      <c r="M19" s="101" t="e">
        <f>#REF!</f>
        <v>#REF!</v>
      </c>
      <c r="N19" s="102"/>
      <c r="O19" s="103"/>
      <c r="P19" s="71"/>
      <c r="Q19" s="72"/>
      <c r="R19" s="70"/>
      <c r="T19" s="38"/>
      <c r="U19" s="17"/>
      <c r="V19" s="16"/>
      <c r="W19" s="17"/>
      <c r="X19" s="17"/>
      <c r="Y19" s="17"/>
      <c r="Z19" s="17"/>
      <c r="AA19" s="17"/>
      <c r="AB19" s="17"/>
      <c r="AC19" s="17"/>
    </row>
    <row r="20" spans="1:29" ht="15.75">
      <c r="A20" s="104" t="s">
        <v>253</v>
      </c>
      <c r="B20" s="105" t="s">
        <v>254</v>
      </c>
      <c r="C20" s="106">
        <v>9265.11</v>
      </c>
      <c r="D20" s="106">
        <v>53.5</v>
      </c>
      <c r="E20" s="106">
        <v>0</v>
      </c>
      <c r="F20" s="106">
        <v>2943.5196774395954</v>
      </c>
      <c r="G20" s="106">
        <f>G30+G31</f>
        <v>0</v>
      </c>
      <c r="H20" s="106">
        <f>H30+H31</f>
        <v>0</v>
      </c>
      <c r="I20" s="106">
        <f>I30+I31</f>
        <v>13988.130000000001</v>
      </c>
      <c r="J20" s="107">
        <f>J30+J31</f>
        <v>6822.847547853642</v>
      </c>
      <c r="K20" s="107">
        <f>K29+K30+K31</f>
        <v>6477.3060999999998</v>
      </c>
      <c r="L20" s="107">
        <f>L29+L30+L31</f>
        <v>10610.755492240001</v>
      </c>
      <c r="M20" s="107" t="e">
        <f>#REF!</f>
        <v>#REF!</v>
      </c>
      <c r="N20" s="108">
        <f>SUM(N29:N36)</f>
        <v>10344.563203053649</v>
      </c>
      <c r="O20" s="56">
        <f>F20-F37</f>
        <v>2216.4800107729288</v>
      </c>
      <c r="P20" s="71">
        <f>J20-J37</f>
        <v>4142.32048936713</v>
      </c>
      <c r="Q20" s="72"/>
      <c r="R20" s="70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5.75" hidden="1" customHeight="1">
      <c r="A21" s="109" t="s">
        <v>255</v>
      </c>
      <c r="B21" s="48" t="s">
        <v>256</v>
      </c>
      <c r="C21" s="106">
        <v>0</v>
      </c>
      <c r="D21" s="110"/>
      <c r="E21" s="110"/>
      <c r="F21" s="106"/>
      <c r="G21" s="111"/>
      <c r="H21" s="84"/>
      <c r="I21" s="112"/>
      <c r="J21" s="113"/>
      <c r="K21" s="114"/>
      <c r="L21" s="114"/>
      <c r="M21" s="115"/>
      <c r="N21" s="108">
        <f t="shared" ref="N21:N29" si="0">J21*N$8</f>
        <v>0</v>
      </c>
      <c r="O21" s="56"/>
      <c r="P21" s="116"/>
      <c r="Q21" s="117"/>
      <c r="R21" s="70"/>
      <c r="T21" s="38"/>
      <c r="U21" s="17"/>
      <c r="V21" s="67"/>
      <c r="W21" s="17"/>
      <c r="X21" s="17"/>
      <c r="Y21" s="17"/>
      <c r="Z21" s="17"/>
      <c r="AA21" s="17"/>
      <c r="AB21" s="17"/>
      <c r="AC21" s="17"/>
    </row>
    <row r="22" spans="1:29" ht="15.75" hidden="1" customHeight="1">
      <c r="A22" s="104" t="s">
        <v>257</v>
      </c>
      <c r="B22" s="118" t="s">
        <v>258</v>
      </c>
      <c r="C22" s="119"/>
      <c r="D22" s="119" t="e">
        <v>#REF!</v>
      </c>
      <c r="E22" s="119"/>
      <c r="F22" s="106"/>
      <c r="G22" s="82" t="e">
        <f>F22/#REF!</f>
        <v>#REF!</v>
      </c>
      <c r="H22" s="84"/>
      <c r="I22" s="112"/>
      <c r="J22" s="113"/>
      <c r="K22" s="114"/>
      <c r="L22" s="114"/>
      <c r="M22" s="115"/>
      <c r="N22" s="108">
        <f t="shared" si="0"/>
        <v>0</v>
      </c>
      <c r="O22" s="56"/>
      <c r="P22" s="71"/>
      <c r="Q22" s="72"/>
      <c r="R22" s="70"/>
      <c r="T22" s="120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9.5" hidden="1" customHeight="1">
      <c r="A23" s="47" t="s">
        <v>259</v>
      </c>
      <c r="B23" s="48" t="s">
        <v>260</v>
      </c>
      <c r="C23" s="121"/>
      <c r="D23" s="111"/>
      <c r="E23" s="111"/>
      <c r="F23" s="122">
        <v>0</v>
      </c>
      <c r="G23" s="111"/>
      <c r="H23" s="123"/>
      <c r="I23" s="124"/>
      <c r="J23" s="125"/>
      <c r="K23" s="114"/>
      <c r="L23" s="114"/>
      <c r="M23" s="115"/>
      <c r="N23" s="108">
        <f t="shared" si="0"/>
        <v>0</v>
      </c>
      <c r="O23" s="126"/>
      <c r="P23" s="127"/>
      <c r="Q23" s="72"/>
      <c r="R23" s="72"/>
      <c r="T23" s="128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31.5" hidden="1" customHeight="1">
      <c r="A24" s="47" t="s">
        <v>261</v>
      </c>
      <c r="B24" s="129" t="s">
        <v>262</v>
      </c>
      <c r="C24" s="122"/>
      <c r="D24" s="111"/>
      <c r="E24" s="111"/>
      <c r="F24" s="122"/>
      <c r="G24" s="111" t="e">
        <f>F24/#REF!</f>
        <v>#REF!</v>
      </c>
      <c r="H24" s="123"/>
      <c r="I24" s="124"/>
      <c r="J24" s="113"/>
      <c r="K24" s="114"/>
      <c r="L24" s="114"/>
      <c r="M24" s="115"/>
      <c r="N24" s="108">
        <f t="shared" si="0"/>
        <v>0</v>
      </c>
      <c r="O24" s="56"/>
      <c r="P24" s="130"/>
      <c r="Q24" s="72"/>
      <c r="R24" s="72"/>
      <c r="T24" s="131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8" hidden="1" customHeight="1">
      <c r="A25" s="47" t="s">
        <v>263</v>
      </c>
      <c r="B25" s="48" t="s">
        <v>264</v>
      </c>
      <c r="C25" s="122">
        <v>0</v>
      </c>
      <c r="D25" s="111"/>
      <c r="E25" s="111"/>
      <c r="F25" s="122">
        <v>0</v>
      </c>
      <c r="G25" s="111"/>
      <c r="H25" s="123"/>
      <c r="I25" s="124"/>
      <c r="J25" s="113"/>
      <c r="K25" s="114"/>
      <c r="L25" s="114"/>
      <c r="M25" s="115"/>
      <c r="N25" s="108">
        <f t="shared" si="0"/>
        <v>0</v>
      </c>
      <c r="O25" s="56"/>
      <c r="P25" s="132"/>
      <c r="Q25" s="72"/>
      <c r="R25" s="72"/>
      <c r="T25" s="131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5" hidden="1" customHeight="1">
      <c r="A26" s="47" t="s">
        <v>265</v>
      </c>
      <c r="B26" s="48" t="s">
        <v>266</v>
      </c>
      <c r="C26" s="122">
        <v>0</v>
      </c>
      <c r="D26" s="111"/>
      <c r="E26" s="111"/>
      <c r="F26" s="122">
        <v>0</v>
      </c>
      <c r="G26" s="111"/>
      <c r="H26" s="123"/>
      <c r="I26" s="124"/>
      <c r="J26" s="113"/>
      <c r="K26" s="114"/>
      <c r="L26" s="114"/>
      <c r="M26" s="115"/>
      <c r="N26" s="108">
        <f t="shared" si="0"/>
        <v>0</v>
      </c>
      <c r="O26" s="56"/>
      <c r="P26" s="132"/>
      <c r="Q26" s="72"/>
      <c r="R26" s="72"/>
      <c r="T26" s="131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33" hidden="1" customHeight="1">
      <c r="A27" s="47" t="s">
        <v>267</v>
      </c>
      <c r="B27" s="58" t="s">
        <v>268</v>
      </c>
      <c r="C27" s="121">
        <v>0</v>
      </c>
      <c r="D27" s="133"/>
      <c r="E27" s="133"/>
      <c r="F27" s="121">
        <v>0</v>
      </c>
      <c r="G27" s="133"/>
      <c r="H27" s="134"/>
      <c r="I27" s="135"/>
      <c r="J27" s="113"/>
      <c r="K27" s="114"/>
      <c r="L27" s="114"/>
      <c r="M27" s="115"/>
      <c r="N27" s="108">
        <f t="shared" si="0"/>
        <v>0</v>
      </c>
      <c r="O27" s="56"/>
      <c r="P27" s="132"/>
      <c r="Q27" s="72"/>
      <c r="R27" s="72"/>
      <c r="T27" s="131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30.75" hidden="1" customHeight="1">
      <c r="A28" s="47" t="s">
        <v>269</v>
      </c>
      <c r="B28" s="58" t="s">
        <v>270</v>
      </c>
      <c r="C28" s="121">
        <v>0</v>
      </c>
      <c r="D28" s="133"/>
      <c r="E28" s="133"/>
      <c r="F28" s="121">
        <v>0</v>
      </c>
      <c r="G28" s="133"/>
      <c r="H28" s="136"/>
      <c r="I28" s="133"/>
      <c r="J28" s="113"/>
      <c r="K28" s="114"/>
      <c r="L28" s="114"/>
      <c r="M28" s="115"/>
      <c r="N28" s="108">
        <f t="shared" si="0"/>
        <v>0</v>
      </c>
      <c r="O28" s="56"/>
      <c r="P28" s="137"/>
      <c r="Q28" s="72"/>
      <c r="R28" s="72"/>
      <c r="T28" s="131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23.75" customHeight="1">
      <c r="A29" s="47" t="s">
        <v>271</v>
      </c>
      <c r="B29" s="48" t="s">
        <v>272</v>
      </c>
      <c r="C29" s="122">
        <v>0</v>
      </c>
      <c r="D29" s="111"/>
      <c r="E29" s="111"/>
      <c r="F29" s="121">
        <v>0</v>
      </c>
      <c r="G29" s="111"/>
      <c r="H29" s="138"/>
      <c r="I29" s="139"/>
      <c r="J29" s="113"/>
      <c r="K29" s="140">
        <v>5291.73</v>
      </c>
      <c r="L29" s="141"/>
      <c r="M29" s="140"/>
      <c r="N29" s="108">
        <f t="shared" si="0"/>
        <v>0</v>
      </c>
      <c r="O29" s="56"/>
      <c r="P29" s="137"/>
      <c r="Q29" s="72"/>
      <c r="R29" s="72"/>
      <c r="T29" s="131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.75">
      <c r="A30" s="142" t="s">
        <v>273</v>
      </c>
      <c r="B30" s="48" t="s">
        <v>274</v>
      </c>
      <c r="C30" s="49">
        <v>1653</v>
      </c>
      <c r="D30" s="50"/>
      <c r="E30" s="50"/>
      <c r="F30" s="49">
        <v>1048.32</v>
      </c>
      <c r="G30" s="49">
        <f>[3]Транспорт!I7/1000</f>
        <v>0</v>
      </c>
      <c r="H30" s="49">
        <f>[3]Транспорт!J7/1000</f>
        <v>0</v>
      </c>
      <c r="I30" s="49"/>
      <c r="J30" s="64">
        <f>[3]Транспорт!C32/1000</f>
        <v>1096.9089764666664</v>
      </c>
      <c r="K30" s="52"/>
      <c r="L30" s="54"/>
      <c r="M30" s="52"/>
      <c r="N30" s="108">
        <v>0</v>
      </c>
      <c r="O30" s="65"/>
      <c r="P30" s="137"/>
      <c r="Q30" s="72"/>
      <c r="R30" s="72"/>
      <c r="T30" s="131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1.5">
      <c r="A31" s="142" t="s">
        <v>275</v>
      </c>
      <c r="B31" s="48" t="s">
        <v>276</v>
      </c>
      <c r="C31" s="49">
        <v>9265.11</v>
      </c>
      <c r="D31" s="49">
        <v>53.5</v>
      </c>
      <c r="E31" s="49">
        <v>0</v>
      </c>
      <c r="F31" s="49">
        <v>1895.1996774395952</v>
      </c>
      <c r="G31" s="49">
        <f t="shared" ref="G31:L31" si="1">SUM(G32:G37)</f>
        <v>0</v>
      </c>
      <c r="H31" s="49">
        <f t="shared" si="1"/>
        <v>0</v>
      </c>
      <c r="I31" s="49">
        <f t="shared" si="1"/>
        <v>13988.130000000001</v>
      </c>
      <c r="J31" s="64">
        <f t="shared" si="1"/>
        <v>5725.938571386976</v>
      </c>
      <c r="K31" s="64">
        <f t="shared" si="1"/>
        <v>1185.5761</v>
      </c>
      <c r="L31" s="64">
        <f t="shared" si="1"/>
        <v>10610.755492240001</v>
      </c>
      <c r="M31" s="64"/>
      <c r="N31" s="108">
        <f t="shared" ref="N31:N36" si="2">J31*N$8</f>
        <v>6752.9323170695407</v>
      </c>
      <c r="O31" s="65"/>
      <c r="P31" s="137"/>
      <c r="Q31" s="72"/>
      <c r="R31" s="72"/>
      <c r="T31" s="131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1.5">
      <c r="A32" s="142" t="s">
        <v>277</v>
      </c>
      <c r="B32" s="48" t="s">
        <v>278</v>
      </c>
      <c r="C32" s="49">
        <v>4004.71</v>
      </c>
      <c r="D32" s="50"/>
      <c r="E32" s="50"/>
      <c r="F32" s="49">
        <v>707.80788289031932</v>
      </c>
      <c r="G32" s="50"/>
      <c r="H32" s="59"/>
      <c r="I32" s="143">
        <v>7176.07</v>
      </c>
      <c r="J32" s="144">
        <f>I32/3</f>
        <v>2392.0233333333331</v>
      </c>
      <c r="K32" s="52">
        <v>18.010000000000002</v>
      </c>
      <c r="L32" s="52">
        <v>2896.73</v>
      </c>
      <c r="M32" s="52"/>
      <c r="N32" s="108">
        <f t="shared" si="2"/>
        <v>2821.05221169677</v>
      </c>
      <c r="O32" s="70"/>
      <c r="P32" s="137"/>
      <c r="Q32" s="72"/>
      <c r="R32" s="72"/>
      <c r="T32" s="131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.75">
      <c r="A33" s="142" t="s">
        <v>279</v>
      </c>
      <c r="B33" s="48" t="s">
        <v>280</v>
      </c>
      <c r="C33" s="49">
        <v>155.75</v>
      </c>
      <c r="D33" s="50"/>
      <c r="E33" s="50"/>
      <c r="F33" s="49">
        <v>47.612127882609379</v>
      </c>
      <c r="G33" s="50"/>
      <c r="H33" s="59"/>
      <c r="I33" s="78">
        <v>188.19</v>
      </c>
      <c r="J33" s="60">
        <f>I33</f>
        <v>188.19</v>
      </c>
      <c r="K33" s="52">
        <v>7.73</v>
      </c>
      <c r="L33" s="52">
        <v>227.9</v>
      </c>
      <c r="M33" s="52"/>
      <c r="N33" s="108">
        <f t="shared" si="2"/>
        <v>221.94341013363103</v>
      </c>
      <c r="O33" s="56"/>
      <c r="P33" s="137"/>
      <c r="Q33" s="72"/>
      <c r="R33" s="72"/>
      <c r="T33" s="131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.75">
      <c r="A34" s="142" t="s">
        <v>281</v>
      </c>
      <c r="B34" s="48" t="s">
        <v>282</v>
      </c>
      <c r="C34" s="49">
        <v>483.34</v>
      </c>
      <c r="D34" s="50"/>
      <c r="E34" s="50"/>
      <c r="F34" s="49">
        <v>273.89600000000002</v>
      </c>
      <c r="G34" s="50"/>
      <c r="H34" s="59"/>
      <c r="I34" s="78">
        <v>966.48</v>
      </c>
      <c r="J34" s="60">
        <f>[3]ПО!F19/3/1000</f>
        <v>319.96735556712991</v>
      </c>
      <c r="K34" s="52">
        <v>3.74</v>
      </c>
      <c r="L34" s="52">
        <v>387.52</v>
      </c>
      <c r="M34" s="52"/>
      <c r="N34" s="108">
        <f t="shared" si="2"/>
        <v>377.35610832673819</v>
      </c>
      <c r="O34" s="56"/>
      <c r="P34" s="137"/>
      <c r="Q34" s="72"/>
      <c r="R34" s="72"/>
      <c r="T34" s="131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.75">
      <c r="A35" s="142" t="s">
        <v>283</v>
      </c>
      <c r="B35" s="48" t="s">
        <v>284</v>
      </c>
      <c r="C35" s="49">
        <v>290.42</v>
      </c>
      <c r="D35" s="50"/>
      <c r="E35" s="50"/>
      <c r="F35" s="49">
        <v>0</v>
      </c>
      <c r="G35" s="50"/>
      <c r="H35" s="59"/>
      <c r="I35" s="78">
        <v>0</v>
      </c>
      <c r="J35" s="60">
        <v>0</v>
      </c>
      <c r="K35" s="60">
        <v>0</v>
      </c>
      <c r="L35" s="52">
        <v>0</v>
      </c>
      <c r="M35" s="52"/>
      <c r="N35" s="108">
        <f t="shared" si="2"/>
        <v>0</v>
      </c>
      <c r="O35" s="56"/>
      <c r="P35" s="137"/>
      <c r="Q35" s="72"/>
      <c r="R35" s="72"/>
      <c r="T35" s="131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5.75">
      <c r="A36" s="142" t="s">
        <v>285</v>
      </c>
      <c r="B36" s="48" t="s">
        <v>205</v>
      </c>
      <c r="C36" s="145">
        <v>567.35</v>
      </c>
      <c r="D36" s="50"/>
      <c r="E36" s="50"/>
      <c r="F36" s="49">
        <v>138.84399999999999</v>
      </c>
      <c r="G36" s="50"/>
      <c r="H36" s="59"/>
      <c r="I36" s="78">
        <v>345.42</v>
      </c>
      <c r="J36" s="60">
        <f>F36*1.046</f>
        <v>145.23082400000001</v>
      </c>
      <c r="K36" s="52">
        <v>30.77</v>
      </c>
      <c r="L36" s="52">
        <v>175.86</v>
      </c>
      <c r="M36" s="52"/>
      <c r="N36" s="108">
        <f t="shared" si="2"/>
        <v>171.27915582696841</v>
      </c>
      <c r="O36" s="56"/>
      <c r="P36" s="137"/>
      <c r="Q36" s="72"/>
      <c r="R36" s="72"/>
      <c r="T36" s="131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.75">
      <c r="A37" s="146" t="s">
        <v>286</v>
      </c>
      <c r="B37" s="147" t="s">
        <v>287</v>
      </c>
      <c r="C37" s="148">
        <v>3763.54</v>
      </c>
      <c r="D37" s="148">
        <v>53.5</v>
      </c>
      <c r="E37" s="148"/>
      <c r="F37" s="149">
        <v>727.03966666666668</v>
      </c>
      <c r="G37" s="149">
        <f>G38+G39</f>
        <v>0</v>
      </c>
      <c r="H37" s="149"/>
      <c r="I37" s="150">
        <f>I38+I39</f>
        <v>5311.97</v>
      </c>
      <c r="J37" s="151">
        <f>J38+J39</f>
        <v>2680.5270584865125</v>
      </c>
      <c r="K37" s="151">
        <f>K38+K39</f>
        <v>1125.3261</v>
      </c>
      <c r="L37" s="151">
        <f>L38+L39</f>
        <v>6922.7454922400002</v>
      </c>
      <c r="M37" s="151">
        <f>M38+M39</f>
        <v>1609.9956110743533</v>
      </c>
      <c r="N37" s="152"/>
      <c r="O37" s="152"/>
      <c r="P37" s="153"/>
      <c r="Q37" s="154"/>
      <c r="R37" s="155"/>
      <c r="S37" s="156"/>
      <c r="T37" s="157"/>
      <c r="U37" s="158"/>
      <c r="V37" s="158"/>
      <c r="W37" s="159"/>
      <c r="X37" s="159"/>
      <c r="Y37" s="17"/>
      <c r="Z37" s="17"/>
      <c r="AA37" s="17"/>
      <c r="AB37" s="17"/>
      <c r="AC37" s="17"/>
    </row>
    <row r="38" spans="1:29" ht="16.5" customHeight="1">
      <c r="A38" s="79"/>
      <c r="B38" s="160" t="s">
        <v>288</v>
      </c>
      <c r="C38" s="161">
        <v>2179.54</v>
      </c>
      <c r="D38" s="161"/>
      <c r="E38" s="161"/>
      <c r="F38" s="162">
        <v>98.801386666666659</v>
      </c>
      <c r="G38" s="163"/>
      <c r="H38" s="164"/>
      <c r="I38" s="162">
        <v>5311.97</v>
      </c>
      <c r="J38" s="165">
        <f>'[3]Аренда ЭСХ 2019'!K58</f>
        <v>1096.5270584865125</v>
      </c>
      <c r="K38" s="166">
        <v>968.14054999999996</v>
      </c>
      <c r="L38" s="166">
        <v>5978</v>
      </c>
      <c r="M38" s="167">
        <f>'[3]Аренда ЭСХ 2019'!K58+'[3]Аренда ЭСХ 2019'!I64</f>
        <v>1115.91227774102</v>
      </c>
      <c r="N38" s="168"/>
      <c r="O38" s="155"/>
      <c r="P38" s="169"/>
      <c r="Q38" s="169"/>
      <c r="R38" s="170"/>
      <c r="S38" s="170"/>
      <c r="T38" s="171"/>
      <c r="U38" s="158"/>
      <c r="V38" s="158"/>
      <c r="W38" s="159"/>
      <c r="X38" s="159"/>
      <c r="Y38" s="17"/>
      <c r="Z38" s="17"/>
      <c r="AA38" s="17"/>
      <c r="AB38" s="17"/>
      <c r="AC38" s="17"/>
    </row>
    <row r="39" spans="1:29" ht="14.25" customHeight="1">
      <c r="A39" s="79"/>
      <c r="B39" s="172" t="s">
        <v>289</v>
      </c>
      <c r="C39" s="173">
        <v>1584</v>
      </c>
      <c r="D39" s="174"/>
      <c r="E39" s="174"/>
      <c r="F39" s="175">
        <v>628.23828000000003</v>
      </c>
      <c r="G39" s="176"/>
      <c r="H39" s="177"/>
      <c r="I39" s="162">
        <v>0</v>
      </c>
      <c r="J39" s="165">
        <f>500*12*6*[3]Расчет68_2019!F71/1000</f>
        <v>1584</v>
      </c>
      <c r="K39" s="166">
        <v>157.18555000000001</v>
      </c>
      <c r="L39" s="166">
        <v>944.74549224000009</v>
      </c>
      <c r="M39" s="167">
        <f>29645/30/2</f>
        <v>494.08333333333331</v>
      </c>
      <c r="N39" s="168"/>
      <c r="O39" s="178"/>
      <c r="P39" s="179"/>
      <c r="Q39" s="179"/>
      <c r="R39" s="180"/>
      <c r="S39" s="180"/>
      <c r="T39" s="171"/>
      <c r="U39" s="158"/>
      <c r="V39" s="158"/>
      <c r="W39" s="159"/>
      <c r="X39" s="159"/>
      <c r="Y39" s="17"/>
      <c r="Z39" s="17"/>
      <c r="AA39" s="17"/>
      <c r="AB39" s="17"/>
      <c r="AC39" s="17"/>
    </row>
    <row r="40" spans="1:29" ht="15.75">
      <c r="A40" s="47" t="s">
        <v>290</v>
      </c>
      <c r="B40" s="76" t="s">
        <v>291</v>
      </c>
      <c r="C40" s="181"/>
      <c r="D40" s="111"/>
      <c r="E40" s="111"/>
      <c r="F40" s="122"/>
      <c r="G40" s="111"/>
      <c r="H40" s="84"/>
      <c r="I40" s="112"/>
      <c r="J40" s="182"/>
      <c r="K40" s="141"/>
      <c r="L40" s="141"/>
      <c r="M40" s="140"/>
      <c r="N40" s="183"/>
      <c r="O40" s="183"/>
      <c r="P40" s="184"/>
      <c r="Q40" s="185"/>
      <c r="R40" s="184"/>
      <c r="S40" s="186"/>
      <c r="T40" s="187"/>
      <c r="U40" s="158"/>
      <c r="V40" s="158"/>
      <c r="W40" s="159"/>
      <c r="X40" s="159"/>
      <c r="Y40" s="17"/>
      <c r="Z40" s="17"/>
      <c r="AA40" s="17"/>
      <c r="AB40" s="17"/>
      <c r="AC40" s="17"/>
    </row>
    <row r="41" spans="1:29" ht="15.75">
      <c r="A41" s="47" t="s">
        <v>292</v>
      </c>
      <c r="B41" s="76" t="s">
        <v>293</v>
      </c>
      <c r="C41" s="181"/>
      <c r="D41" s="111"/>
      <c r="E41" s="111"/>
      <c r="F41" s="122"/>
      <c r="G41" s="111"/>
      <c r="H41" s="84"/>
      <c r="I41" s="112"/>
      <c r="J41" s="182"/>
      <c r="K41" s="141"/>
      <c r="L41" s="141"/>
      <c r="M41" s="140"/>
      <c r="N41" s="183"/>
      <c r="O41" s="155"/>
      <c r="P41" s="170"/>
      <c r="Q41" s="188"/>
      <c r="R41" s="170"/>
      <c r="S41" s="189"/>
      <c r="T41" s="187"/>
      <c r="U41" s="158"/>
      <c r="V41" s="158"/>
      <c r="W41" s="159"/>
      <c r="X41" s="159"/>
      <c r="Y41" s="17"/>
      <c r="Z41" s="17"/>
      <c r="AA41" s="17"/>
      <c r="AB41" s="17"/>
      <c r="AC41" s="17"/>
    </row>
    <row r="42" spans="1:29" ht="15.75">
      <c r="A42" s="47" t="s">
        <v>294</v>
      </c>
      <c r="B42" s="48" t="s">
        <v>295</v>
      </c>
      <c r="C42" s="181"/>
      <c r="D42" s="190"/>
      <c r="E42" s="190"/>
      <c r="F42" s="122"/>
      <c r="G42" s="111"/>
      <c r="H42" s="191"/>
      <c r="I42" s="192"/>
      <c r="J42" s="193"/>
      <c r="K42" s="141"/>
      <c r="L42" s="141"/>
      <c r="M42" s="140"/>
      <c r="N42" s="194"/>
      <c r="O42" s="194"/>
      <c r="P42" s="170"/>
      <c r="Q42" s="188"/>
      <c r="R42" s="170"/>
      <c r="S42" s="189"/>
      <c r="T42" s="171"/>
      <c r="U42" s="195"/>
      <c r="V42" s="195"/>
      <c r="W42" s="159"/>
      <c r="X42" s="159"/>
      <c r="Y42" s="17"/>
      <c r="Z42" s="17"/>
      <c r="AA42" s="17"/>
      <c r="AB42" s="17"/>
      <c r="AC42" s="17"/>
    </row>
    <row r="43" spans="1:29" ht="31.5">
      <c r="A43" s="47" t="s">
        <v>296</v>
      </c>
      <c r="B43" s="48" t="s">
        <v>297</v>
      </c>
      <c r="C43" s="181"/>
      <c r="D43" s="111"/>
      <c r="E43" s="111"/>
      <c r="F43" s="122"/>
      <c r="G43" s="111"/>
      <c r="H43" s="196"/>
      <c r="I43" s="192"/>
      <c r="J43" s="197"/>
      <c r="K43" s="141"/>
      <c r="L43" s="141"/>
      <c r="M43" s="140"/>
      <c r="N43" s="198"/>
      <c r="O43" s="199"/>
      <c r="P43" s="170"/>
      <c r="Q43" s="188"/>
      <c r="R43" s="189"/>
      <c r="S43" s="200"/>
      <c r="T43" s="201"/>
      <c r="U43" s="195"/>
      <c r="V43" s="202"/>
      <c r="W43" s="159"/>
      <c r="X43" s="159"/>
      <c r="Y43" s="17"/>
      <c r="Z43" s="17"/>
      <c r="AA43" s="17"/>
      <c r="AB43" s="17"/>
      <c r="AC43" s="17"/>
    </row>
    <row r="44" spans="1:29" ht="17.25" customHeight="1">
      <c r="A44" s="47" t="s">
        <v>298</v>
      </c>
      <c r="B44" s="48" t="s">
        <v>299</v>
      </c>
      <c r="C44" s="122"/>
      <c r="D44" s="111"/>
      <c r="E44" s="111"/>
      <c r="F44" s="122"/>
      <c r="G44" s="111" t="e">
        <f>F44/#REF!</f>
        <v>#REF!</v>
      </c>
      <c r="H44" s="203"/>
      <c r="I44" s="112">
        <v>3.81</v>
      </c>
      <c r="J44" s="182"/>
      <c r="K44" s="140">
        <v>2.1</v>
      </c>
      <c r="L44" s="140">
        <v>29.42</v>
      </c>
      <c r="M44" s="140" t="e">
        <f>#REF!</f>
        <v>#REF!</v>
      </c>
      <c r="N44" s="183"/>
      <c r="O44" s="183"/>
      <c r="P44" s="194"/>
      <c r="Q44" s="154"/>
      <c r="R44" s="183"/>
      <c r="S44" s="156"/>
      <c r="T44" s="204"/>
      <c r="U44" s="159"/>
      <c r="V44" s="205"/>
      <c r="W44" s="159"/>
      <c r="X44" s="159"/>
      <c r="Y44" s="17"/>
      <c r="Z44" s="17"/>
      <c r="AA44" s="17"/>
      <c r="AB44" s="17"/>
      <c r="AC44" s="17"/>
    </row>
    <row r="45" spans="1:29" ht="31.5">
      <c r="A45" s="47" t="s">
        <v>300</v>
      </c>
      <c r="B45" s="48" t="s">
        <v>301</v>
      </c>
      <c r="C45" s="122"/>
      <c r="D45" s="111"/>
      <c r="E45" s="111"/>
      <c r="F45" s="122">
        <v>22</v>
      </c>
      <c r="G45" s="111"/>
      <c r="H45" s="203"/>
      <c r="I45" s="112"/>
      <c r="J45" s="182"/>
      <c r="K45" s="141"/>
      <c r="L45" s="141"/>
      <c r="M45" s="140"/>
      <c r="N45" s="183"/>
      <c r="O45" s="183"/>
      <c r="P45" s="194"/>
      <c r="Q45" s="154"/>
      <c r="R45" s="183"/>
      <c r="S45" s="156"/>
      <c r="T45" s="204"/>
      <c r="U45" s="159"/>
      <c r="V45" s="205"/>
      <c r="W45" s="159"/>
      <c r="X45" s="159"/>
      <c r="Y45" s="17"/>
      <c r="Z45" s="17"/>
      <c r="AA45" s="17"/>
      <c r="AB45" s="17"/>
      <c r="AC45" s="17"/>
    </row>
    <row r="46" spans="1:29" ht="15.75">
      <c r="A46" s="47" t="s">
        <v>302</v>
      </c>
      <c r="B46" s="48" t="s">
        <v>303</v>
      </c>
      <c r="C46" s="122"/>
      <c r="D46" s="111"/>
      <c r="E46" s="111"/>
      <c r="F46" s="122"/>
      <c r="G46" s="111"/>
      <c r="H46" s="138"/>
      <c r="I46" s="139"/>
      <c r="J46" s="182"/>
      <c r="K46" s="141"/>
      <c r="L46" s="141"/>
      <c r="M46" s="140"/>
      <c r="N46" s="183"/>
      <c r="O46" s="183"/>
      <c r="P46" s="194"/>
      <c r="Q46" s="154"/>
      <c r="R46" s="183"/>
      <c r="S46" s="156"/>
      <c r="T46" s="204"/>
      <c r="U46" s="159"/>
      <c r="V46" s="205"/>
      <c r="W46" s="159"/>
      <c r="X46" s="159"/>
      <c r="Y46" s="17"/>
      <c r="Z46" s="17"/>
      <c r="AA46" s="17"/>
      <c r="AB46" s="17"/>
      <c r="AC46" s="17"/>
    </row>
    <row r="47" spans="1:29" s="217" customFormat="1" ht="15.75">
      <c r="A47" s="206" t="s">
        <v>304</v>
      </c>
      <c r="B47" s="207" t="s">
        <v>305</v>
      </c>
      <c r="C47" s="208">
        <v>50691.074240000002</v>
      </c>
      <c r="D47" s="208" t="e">
        <v>#REF!</v>
      </c>
      <c r="E47" s="208" t="e">
        <v>#REF!</v>
      </c>
      <c r="F47" s="208">
        <v>14058.056588483332</v>
      </c>
      <c r="G47" s="208" t="e">
        <f t="shared" ref="G47:L47" si="3">G9+G10+G12+G14+G15+G16+G17+G18+G19+G20+G40+G41+G42+G43+G44+G45+G46</f>
        <v>#REF!</v>
      </c>
      <c r="H47" s="208" t="e">
        <f t="shared" si="3"/>
        <v>#VALUE!</v>
      </c>
      <c r="I47" s="208">
        <f t="shared" si="3"/>
        <v>92238.63</v>
      </c>
      <c r="J47" s="209">
        <f t="shared" si="3"/>
        <v>35602.449817765715</v>
      </c>
      <c r="K47" s="209">
        <f>K9+K10+K12+K14+K15+K16+K17+K18+K19+K20+K40+K41+K42+K43+K44+K45+K46</f>
        <v>11472.436100000001</v>
      </c>
      <c r="L47" s="209">
        <f t="shared" si="3"/>
        <v>47101.395492240001</v>
      </c>
      <c r="M47" s="209" t="e">
        <f>M9+M10+M12+M14+M15+M16+M17+M18+M19+M20+M40+M41+M42+M43+M44+M45+M46+M37</f>
        <v>#REF!</v>
      </c>
      <c r="N47" s="210"/>
      <c r="O47" s="210"/>
      <c r="P47" s="211"/>
      <c r="Q47" s="212"/>
      <c r="R47" s="213"/>
      <c r="S47" s="214"/>
      <c r="T47" s="214"/>
      <c r="U47" s="215"/>
      <c r="V47" s="215"/>
      <c r="W47" s="215"/>
      <c r="X47" s="215"/>
      <c r="Y47" s="216"/>
      <c r="Z47" s="216"/>
      <c r="AA47" s="216"/>
      <c r="AB47" s="216"/>
      <c r="AC47" s="216"/>
    </row>
    <row r="48" spans="1:29" s="217" customFormat="1" ht="31.5">
      <c r="A48" s="218"/>
      <c r="B48" s="48" t="s">
        <v>306</v>
      </c>
      <c r="C48" s="219"/>
      <c r="D48" s="219"/>
      <c r="E48" s="219"/>
      <c r="F48" s="219"/>
      <c r="G48" s="219"/>
      <c r="H48" s="219"/>
      <c r="I48" s="219"/>
      <c r="J48" s="220"/>
      <c r="K48" s="220"/>
      <c r="L48" s="220"/>
      <c r="M48" s="221"/>
      <c r="N48" s="210"/>
      <c r="O48" s="210"/>
      <c r="P48" s="211"/>
      <c r="Q48" s="212"/>
      <c r="R48" s="213"/>
      <c r="S48" s="214"/>
      <c r="T48" s="214"/>
      <c r="U48" s="215"/>
      <c r="V48" s="215"/>
      <c r="W48" s="215"/>
      <c r="X48" s="215"/>
      <c r="Y48" s="216"/>
      <c r="Z48" s="216"/>
      <c r="AA48" s="216"/>
      <c r="AB48" s="216"/>
      <c r="AC48" s="216"/>
    </row>
    <row r="49" spans="1:29" s="217" customFormat="1" ht="31.5">
      <c r="A49" s="222"/>
      <c r="B49" s="48" t="s">
        <v>307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23">
        <v>1663.57</v>
      </c>
      <c r="M49" s="223" t="e">
        <f>#REF!</f>
        <v>#REF!</v>
      </c>
      <c r="N49" s="224"/>
      <c r="O49" s="224"/>
      <c r="P49" s="211"/>
      <c r="Q49" s="212"/>
      <c r="R49" s="213"/>
      <c r="S49" s="214"/>
      <c r="T49" s="214"/>
      <c r="U49" s="215"/>
      <c r="V49" s="215"/>
      <c r="W49" s="215"/>
      <c r="X49" s="215"/>
      <c r="Y49" s="216"/>
      <c r="Z49" s="216"/>
      <c r="AA49" s="216"/>
      <c r="AB49" s="216"/>
      <c r="AC49" s="216"/>
    </row>
    <row r="50" spans="1:29" s="217" customFormat="1" ht="15.75">
      <c r="A50" s="222"/>
      <c r="B50" s="207" t="s">
        <v>308</v>
      </c>
      <c r="C50" s="208">
        <v>50691.074240000002</v>
      </c>
      <c r="D50" s="207"/>
      <c r="E50" s="207"/>
      <c r="F50" s="208">
        <v>14058.056588483332</v>
      </c>
      <c r="G50" s="207"/>
      <c r="H50" s="207"/>
      <c r="I50" s="208">
        <v>92238.63</v>
      </c>
      <c r="J50" s="209">
        <v>35359.949124279199</v>
      </c>
      <c r="K50" s="209">
        <f>K9+K10+K12+K14+K15+K16+K17+K18+K19+K20+K40+K41+K42+K43+K44+K45+K46</f>
        <v>11472.436100000001</v>
      </c>
      <c r="L50" s="209">
        <f>L9+L10+L12+L14+L15+L16+L17+L18+L19+L20+L40+L41+L42+L43+L44+L45+L46-L48+L49</f>
        <v>48764.96549224</v>
      </c>
      <c r="M50" s="209" t="e">
        <f>M9+M10+M12+M14+M15+M16+M17+M18+M19+M20+M40+M37+M41+M42+M43+M44+M45+M46-M48+M49</f>
        <v>#REF!</v>
      </c>
      <c r="N50" s="224"/>
      <c r="O50" s="224"/>
      <c r="P50" s="211"/>
      <c r="Q50" s="212"/>
      <c r="R50" s="213"/>
      <c r="S50" s="214"/>
      <c r="T50" s="214"/>
      <c r="U50" s="215"/>
      <c r="V50" s="215"/>
      <c r="W50" s="215"/>
      <c r="X50" s="215"/>
      <c r="Y50" s="216"/>
      <c r="Z50" s="216"/>
      <c r="AA50" s="216"/>
      <c r="AB50" s="216"/>
      <c r="AC50" s="216"/>
    </row>
    <row r="51" spans="1:29" s="217" customFormat="1" ht="15.75">
      <c r="A51" s="222"/>
      <c r="B51" s="225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6"/>
      <c r="N51" s="224"/>
      <c r="O51" s="224"/>
      <c r="P51" s="211"/>
      <c r="Q51" s="212"/>
      <c r="R51" s="213"/>
      <c r="S51" s="214"/>
      <c r="T51" s="214"/>
      <c r="U51" s="215"/>
      <c r="V51" s="215"/>
      <c r="W51" s="215"/>
      <c r="X51" s="215"/>
      <c r="Y51" s="216"/>
      <c r="Z51" s="216"/>
      <c r="AA51" s="216"/>
      <c r="AB51" s="216"/>
      <c r="AC51" s="216"/>
    </row>
    <row r="52" spans="1:29" ht="12.75" customHeight="1">
      <c r="A52" s="227"/>
      <c r="F52" s="228"/>
      <c r="G52" s="229"/>
      <c r="H52" s="229"/>
      <c r="I52" s="229"/>
      <c r="J52" s="230">
        <f>J47/F47*100</f>
        <v>253.25299833358207</v>
      </c>
      <c r="K52" s="230"/>
      <c r="L52" s="231"/>
      <c r="M52" s="226"/>
      <c r="N52" s="230"/>
      <c r="O52" s="204"/>
      <c r="P52" s="232"/>
      <c r="Q52" s="233"/>
      <c r="R52" s="204"/>
      <c r="S52" s="204"/>
      <c r="T52" s="204"/>
      <c r="U52" s="204"/>
      <c r="V52" s="204"/>
      <c r="W52" s="204"/>
      <c r="X52" s="204"/>
    </row>
    <row r="53" spans="1:29" ht="18.75" customHeight="1">
      <c r="A53" s="234"/>
      <c r="B53" s="234" t="s">
        <v>309</v>
      </c>
      <c r="C53" s="234"/>
      <c r="D53" s="234"/>
      <c r="E53" s="234"/>
      <c r="F53" s="235">
        <f>'[3]2.2'!J59</f>
        <v>557.48630000000003</v>
      </c>
      <c r="G53" s="236"/>
      <c r="H53" s="236"/>
      <c r="I53" s="236"/>
      <c r="J53" s="204">
        <f>J47/'[3]2.2.2019'!J59</f>
        <v>23.983619114710816</v>
      </c>
      <c r="K53" s="231"/>
      <c r="L53" s="231"/>
      <c r="M53" s="226"/>
      <c r="N53" s="204"/>
      <c r="O53" s="204"/>
      <c r="P53" s="232"/>
      <c r="Q53" s="233"/>
      <c r="R53" s="204"/>
      <c r="S53" s="204"/>
      <c r="T53" s="204"/>
      <c r="U53" s="204"/>
      <c r="V53" s="204"/>
      <c r="W53" s="204"/>
      <c r="X53" s="204"/>
    </row>
    <row r="54" spans="1:29" ht="18.75">
      <c r="A54" s="237"/>
      <c r="B54" s="238" t="s">
        <v>310</v>
      </c>
      <c r="C54" s="239"/>
      <c r="D54" s="237"/>
      <c r="E54" s="237"/>
      <c r="F54" s="240">
        <f>F47/F53</f>
        <v>25.216864680770328</v>
      </c>
      <c r="G54" s="241"/>
      <c r="H54" s="241"/>
      <c r="I54" s="241"/>
      <c r="K54" s="231"/>
      <c r="L54" s="231"/>
      <c r="M54" s="226"/>
      <c r="P54" s="242"/>
      <c r="Q54" s="243"/>
    </row>
    <row r="55" spans="1:29" ht="19.5">
      <c r="A55" s="244"/>
      <c r="B55" s="245" t="s">
        <v>311</v>
      </c>
      <c r="C55" s="246">
        <v>3303.64</v>
      </c>
      <c r="D55" s="247"/>
      <c r="E55" s="248"/>
      <c r="F55" s="249">
        <f>'[3]НВВ Потери'!J5</f>
        <v>3128.7856335239894</v>
      </c>
      <c r="G55" s="250"/>
      <c r="H55" s="251"/>
      <c r="I55" s="251"/>
      <c r="J55" s="251"/>
      <c r="K55" s="231"/>
      <c r="L55" s="231"/>
      <c r="M55" s="226"/>
      <c r="N55" s="251"/>
      <c r="O55" s="251"/>
      <c r="P55" s="252"/>
      <c r="Q55" s="253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9.5">
      <c r="A56" s="244"/>
      <c r="B56" s="254" t="s">
        <v>312</v>
      </c>
      <c r="C56" s="255"/>
      <c r="D56" s="256"/>
      <c r="E56" s="248"/>
      <c r="F56" s="257"/>
      <c r="G56" s="258"/>
      <c r="H56" s="258"/>
      <c r="I56" s="258"/>
      <c r="J56" s="259"/>
      <c r="K56" s="231"/>
      <c r="L56" s="231"/>
      <c r="M56" s="226"/>
      <c r="N56" s="259"/>
      <c r="O56" s="259"/>
      <c r="P56" s="260"/>
      <c r="Q56" s="261"/>
      <c r="R56" s="261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9.5" customHeight="1">
      <c r="A57" s="227"/>
      <c r="B57" s="262" t="s">
        <v>313</v>
      </c>
      <c r="C57" s="263">
        <f>C55+C47</f>
        <v>53994.714240000001</v>
      </c>
      <c r="D57" s="264" t="e">
        <f>D47+D54+D55</f>
        <v>#REF!</v>
      </c>
      <c r="E57" s="248"/>
      <c r="F57" s="257">
        <f>F55+F47</f>
        <v>17186.842222007323</v>
      </c>
      <c r="G57" s="265"/>
      <c r="H57" s="265"/>
      <c r="I57" s="265"/>
      <c r="J57" s="265"/>
      <c r="K57" s="231">
        <f>K50-K29</f>
        <v>6180.7061000000012</v>
      </c>
      <c r="L57" s="231"/>
      <c r="M57" s="226"/>
      <c r="N57" s="265"/>
      <c r="O57" s="265"/>
      <c r="P57" s="266"/>
      <c r="Q57" s="267"/>
      <c r="R57" s="267"/>
      <c r="S57" s="267"/>
      <c r="T57" s="267"/>
      <c r="U57" s="267"/>
      <c r="V57" s="267"/>
      <c r="W57" s="267"/>
      <c r="X57" s="267"/>
      <c r="Y57" s="261"/>
      <c r="Z57" s="261"/>
      <c r="AA57" s="261"/>
      <c r="AB57" s="178"/>
      <c r="AC57" s="178"/>
    </row>
    <row r="58" spans="1:29" ht="15.75">
      <c r="A58" s="227"/>
      <c r="C58" s="404"/>
      <c r="D58" s="404"/>
      <c r="E58" s="404"/>
      <c r="F58" s="404"/>
      <c r="G58" s="178"/>
      <c r="H58" s="268"/>
      <c r="I58" s="268"/>
      <c r="J58" s="268"/>
      <c r="K58" s="231">
        <f>'[3]Корр план факт2018'!E28</f>
        <v>6323.6231399999997</v>
      </c>
      <c r="L58" s="231"/>
      <c r="M58" s="226"/>
      <c r="N58" s="268"/>
      <c r="O58" s="268"/>
      <c r="P58" s="269"/>
      <c r="Q58" s="268"/>
      <c r="R58" s="268"/>
      <c r="S58" s="268"/>
      <c r="T58" s="268"/>
      <c r="U58" s="268"/>
      <c r="V58" s="268"/>
      <c r="W58" s="268"/>
      <c r="X58" s="268"/>
      <c r="Y58" s="261"/>
      <c r="Z58" s="261"/>
      <c r="AA58" s="261"/>
      <c r="AB58" s="253"/>
      <c r="AC58" s="253"/>
    </row>
    <row r="59" spans="1:29" ht="15.75">
      <c r="A59" s="227"/>
      <c r="C59" s="404"/>
      <c r="D59" s="404"/>
      <c r="E59" s="404"/>
      <c r="F59" s="404"/>
      <c r="G59" s="178"/>
      <c r="H59" s="267"/>
      <c r="I59" s="267"/>
      <c r="J59" s="267"/>
      <c r="K59" s="231">
        <f>K58-K57</f>
        <v>142.91703999999845</v>
      </c>
      <c r="L59" s="270"/>
      <c r="M59" s="271"/>
      <c r="N59" s="267"/>
      <c r="O59" s="267"/>
      <c r="P59" s="266"/>
      <c r="Q59" s="267"/>
      <c r="R59" s="267"/>
      <c r="S59" s="267"/>
      <c r="T59" s="267"/>
      <c r="U59" s="267"/>
      <c r="V59" s="267"/>
      <c r="W59" s="267"/>
      <c r="X59" s="267"/>
      <c r="Y59" s="272"/>
      <c r="Z59" s="272"/>
      <c r="AA59" s="273"/>
      <c r="AB59" s="274"/>
      <c r="AC59" s="253"/>
    </row>
    <row r="60" spans="1:29" ht="15.75">
      <c r="A60" s="227"/>
      <c r="C60" s="402"/>
      <c r="D60" s="402"/>
      <c r="E60" s="402"/>
      <c r="F60" s="402"/>
      <c r="G60" s="178"/>
      <c r="H60" s="267"/>
      <c r="I60" s="267"/>
      <c r="J60" s="267"/>
      <c r="K60" s="267"/>
      <c r="L60" s="267"/>
      <c r="M60" s="267"/>
      <c r="N60" s="267"/>
      <c r="O60" s="267"/>
      <c r="P60" s="266"/>
      <c r="Q60" s="267"/>
      <c r="R60" s="267"/>
      <c r="S60" s="267"/>
      <c r="T60" s="267"/>
      <c r="U60" s="267"/>
      <c r="V60" s="267"/>
      <c r="W60" s="267"/>
      <c r="X60" s="267"/>
      <c r="Y60" s="272"/>
      <c r="Z60" s="272"/>
      <c r="AA60" s="273"/>
      <c r="AB60" s="275"/>
      <c r="AC60" s="253"/>
    </row>
    <row r="61" spans="1:29" ht="15.75">
      <c r="A61" s="227"/>
      <c r="C61" s="402"/>
      <c r="D61" s="402"/>
      <c r="E61" s="402"/>
      <c r="F61" s="402"/>
      <c r="G61" s="178"/>
      <c r="H61" s="276"/>
      <c r="I61" s="276"/>
      <c r="J61" s="276"/>
      <c r="K61" s="276"/>
      <c r="L61" s="276"/>
      <c r="M61" s="276"/>
      <c r="N61" s="276"/>
      <c r="O61" s="276"/>
      <c r="P61" s="266"/>
      <c r="Q61" s="277"/>
      <c r="R61" s="276"/>
      <c r="S61" s="276"/>
      <c r="T61" s="276"/>
      <c r="U61" s="276"/>
      <c r="V61" s="276"/>
      <c r="W61" s="276"/>
      <c r="X61" s="276"/>
      <c r="Y61" s="272"/>
      <c r="Z61" s="272"/>
      <c r="AA61" s="278"/>
      <c r="AB61" s="178"/>
      <c r="AC61" s="178"/>
    </row>
    <row r="62" spans="1:29" ht="15.75">
      <c r="A62" s="227"/>
      <c r="C62" s="402"/>
      <c r="D62" s="402"/>
      <c r="E62" s="402"/>
      <c r="F62" s="402"/>
      <c r="G62" s="178"/>
      <c r="H62" s="276"/>
      <c r="I62" s="276"/>
      <c r="J62" s="276"/>
      <c r="K62" s="276"/>
      <c r="L62" s="276"/>
      <c r="M62" s="276"/>
      <c r="N62" s="276"/>
      <c r="O62" s="276"/>
      <c r="P62" s="266"/>
      <c r="Q62" s="277"/>
      <c r="R62" s="276"/>
      <c r="S62" s="276"/>
      <c r="T62" s="276"/>
      <c r="U62" s="276"/>
      <c r="V62" s="276"/>
      <c r="W62" s="276"/>
      <c r="X62" s="276"/>
      <c r="Y62" s="279"/>
      <c r="Z62" s="279"/>
      <c r="AA62" s="273"/>
      <c r="AB62" s="178"/>
      <c r="AC62" s="178"/>
    </row>
    <row r="63" spans="1:29" ht="15.75">
      <c r="A63" s="227"/>
      <c r="C63" s="402"/>
      <c r="D63" s="402"/>
      <c r="E63" s="402"/>
      <c r="F63" s="402"/>
      <c r="G63" s="178"/>
      <c r="H63" s="276"/>
      <c r="I63" s="276"/>
      <c r="J63" s="276"/>
      <c r="K63" s="276"/>
      <c r="L63" s="276"/>
      <c r="M63" s="276"/>
      <c r="N63" s="276"/>
      <c r="O63" s="276"/>
      <c r="P63" s="266"/>
      <c r="Q63" s="277"/>
      <c r="R63" s="276"/>
      <c r="S63" s="276"/>
      <c r="T63" s="276"/>
      <c r="U63" s="276"/>
      <c r="V63" s="276"/>
      <c r="W63" s="276"/>
      <c r="X63" s="276"/>
      <c r="Y63" s="272"/>
      <c r="Z63" s="272"/>
      <c r="AA63" s="278"/>
      <c r="AB63" s="178"/>
      <c r="AC63" s="178"/>
    </row>
    <row r="64" spans="1:29" ht="15.75">
      <c r="A64" s="227"/>
      <c r="B64" s="178"/>
      <c r="C64" s="280"/>
      <c r="D64" s="280"/>
      <c r="E64" s="280"/>
      <c r="F64" s="280"/>
      <c r="G64" s="280"/>
      <c r="H64" s="280"/>
      <c r="I64" s="280"/>
      <c r="J64" s="280"/>
      <c r="K64" s="280"/>
      <c r="L64" s="281"/>
      <c r="M64" s="276"/>
      <c r="N64" s="276"/>
      <c r="O64" s="276"/>
      <c r="P64" s="266"/>
      <c r="Q64" s="277"/>
      <c r="R64" s="276"/>
      <c r="S64" s="276"/>
      <c r="T64" s="276"/>
      <c r="U64" s="276"/>
      <c r="V64" s="276"/>
      <c r="W64" s="276"/>
      <c r="X64" s="276"/>
      <c r="Y64" s="279"/>
      <c r="Z64" s="279"/>
      <c r="AA64" s="273"/>
      <c r="AB64" s="178"/>
      <c r="AC64" s="178"/>
    </row>
    <row r="65" spans="1:29" ht="15.75">
      <c r="A65" s="227"/>
      <c r="C65" s="178"/>
      <c r="D65" s="178"/>
      <c r="E65" s="178"/>
      <c r="F65" s="178"/>
      <c r="G65" s="178"/>
      <c r="H65" s="276"/>
      <c r="I65" s="276"/>
      <c r="J65" s="282"/>
      <c r="K65" s="282"/>
      <c r="L65" s="282"/>
      <c r="M65" s="282"/>
      <c r="N65" s="282"/>
      <c r="O65" s="282"/>
      <c r="P65" s="269"/>
      <c r="Q65" s="277"/>
      <c r="R65" s="276"/>
      <c r="S65" s="276"/>
      <c r="T65" s="276"/>
      <c r="U65" s="276"/>
      <c r="V65" s="276"/>
      <c r="W65" s="276"/>
      <c r="X65" s="276"/>
      <c r="Y65" s="279"/>
      <c r="Z65" s="279"/>
      <c r="AA65" s="273"/>
      <c r="AB65" s="178"/>
      <c r="AC65" s="178"/>
    </row>
    <row r="66" spans="1:29" ht="15.75">
      <c r="A66" s="22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283"/>
      <c r="Q66" s="284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5.75">
      <c r="A67" s="227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283"/>
      <c r="Q67" s="284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5.75">
      <c r="A68" s="227"/>
      <c r="C68" s="253"/>
      <c r="D68" s="253"/>
      <c r="E68" s="253"/>
      <c r="F68" s="253"/>
      <c r="G68" s="178"/>
      <c r="H68" s="178"/>
      <c r="I68" s="178"/>
      <c r="J68" s="178"/>
      <c r="K68" s="178"/>
      <c r="L68" s="178"/>
      <c r="M68" s="178"/>
      <c r="N68" s="178"/>
      <c r="O68" s="178"/>
      <c r="P68" s="283"/>
      <c r="Q68" s="284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5.75">
      <c r="A69" s="227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178"/>
      <c r="AC69" s="178"/>
    </row>
    <row r="70" spans="1:29" ht="15.75">
      <c r="A70" s="227"/>
      <c r="C70" s="253"/>
      <c r="D70" s="285"/>
      <c r="E70" s="285"/>
      <c r="F70" s="253"/>
      <c r="G70" s="286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178"/>
      <c r="AC70" s="178"/>
    </row>
    <row r="71" spans="1:29" ht="15.75">
      <c r="A71" s="227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87"/>
      <c r="T71" s="287"/>
      <c r="U71" s="253"/>
      <c r="V71" s="253"/>
      <c r="W71" s="285"/>
      <c r="X71" s="253"/>
      <c r="Y71" s="285"/>
      <c r="Z71" s="253"/>
      <c r="AA71" s="253"/>
      <c r="AB71" s="178"/>
      <c r="AC71" s="178"/>
    </row>
    <row r="72" spans="1:29" ht="15.75">
      <c r="A72" s="227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178"/>
      <c r="AC72" s="178"/>
    </row>
    <row r="73" spans="1:29" ht="15.75">
      <c r="A73" s="227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178"/>
      <c r="AC73" s="178"/>
    </row>
    <row r="74" spans="1:29" ht="31.5" customHeight="1">
      <c r="A74" s="227"/>
      <c r="C74" s="253"/>
      <c r="D74" s="285"/>
      <c r="E74" s="285"/>
      <c r="F74" s="285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85"/>
      <c r="T74" s="253"/>
      <c r="U74" s="253"/>
      <c r="V74" s="253"/>
      <c r="W74" s="288"/>
      <c r="X74" s="288"/>
      <c r="Y74" s="288"/>
      <c r="Z74" s="253"/>
      <c r="AA74" s="253"/>
      <c r="AB74" s="178"/>
      <c r="AC74" s="178"/>
    </row>
    <row r="75" spans="1:29" ht="15.75">
      <c r="A75" s="227"/>
      <c r="C75" s="253"/>
      <c r="D75" s="289"/>
      <c r="E75" s="289"/>
      <c r="F75" s="289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85"/>
      <c r="X75" s="285"/>
      <c r="Y75" s="285"/>
      <c r="Z75" s="253"/>
      <c r="AA75" s="253"/>
      <c r="AB75" s="178"/>
      <c r="AC75" s="178"/>
    </row>
    <row r="76" spans="1:29" ht="15.75">
      <c r="A76" s="227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89"/>
      <c r="X76" s="289"/>
      <c r="Y76" s="253"/>
      <c r="Z76" s="253"/>
      <c r="AA76" s="253"/>
      <c r="AB76" s="178"/>
      <c r="AC76" s="178"/>
    </row>
    <row r="77" spans="1:29" ht="15.75">
      <c r="A77" s="227"/>
      <c r="C77" s="178"/>
      <c r="D77" s="178"/>
      <c r="E77" s="178"/>
      <c r="F77" s="290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178"/>
      <c r="AC77" s="178"/>
    </row>
    <row r="78" spans="1:29">
      <c r="A78" s="227"/>
      <c r="C78" s="178"/>
      <c r="D78" s="178"/>
      <c r="E78" s="178"/>
      <c r="F78" s="290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>
      <c r="A79" s="227"/>
      <c r="C79" s="178"/>
      <c r="D79" s="178"/>
      <c r="E79" s="178"/>
      <c r="F79" s="290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>
      <c r="A80" s="227"/>
      <c r="C80" s="178"/>
      <c r="D80" s="178"/>
      <c r="E80" s="178"/>
      <c r="F80" s="290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3:18">
      <c r="C81" s="178"/>
      <c r="D81" s="178"/>
      <c r="E81" s="178"/>
      <c r="F81" s="290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3:18">
      <c r="C82" s="178"/>
      <c r="D82" s="178"/>
      <c r="E82" s="178"/>
      <c r="F82" s="290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3:18">
      <c r="C83" s="178"/>
      <c r="D83" s="178"/>
      <c r="E83" s="178"/>
      <c r="F83" s="290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3:18">
      <c r="C84" s="178"/>
      <c r="D84" s="178"/>
      <c r="E84" s="178"/>
      <c r="F84" s="290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</sheetData>
  <mergeCells count="21">
    <mergeCell ref="I6:I7"/>
    <mergeCell ref="D6:D7"/>
    <mergeCell ref="C63:F63"/>
    <mergeCell ref="M6:M7"/>
    <mergeCell ref="C58:F58"/>
    <mergeCell ref="C59:F59"/>
    <mergeCell ref="C60:F60"/>
    <mergeCell ref="C61:F61"/>
    <mergeCell ref="C62:F62"/>
    <mergeCell ref="G6:G7"/>
    <mergeCell ref="H6:H7"/>
    <mergeCell ref="F6:F7"/>
    <mergeCell ref="J6:J7"/>
    <mergeCell ref="K6:K7"/>
    <mergeCell ref="L6:L7"/>
    <mergeCell ref="A3:F3"/>
    <mergeCell ref="A4:F4"/>
    <mergeCell ref="A5:F5"/>
    <mergeCell ref="A6:A7"/>
    <mergeCell ref="B6:B7"/>
    <mergeCell ref="C6:C7"/>
  </mergeCells>
  <printOptions horizontalCentered="1"/>
  <pageMargins left="0.39370078740157483" right="0" top="0.39370078740157483" bottom="0.39370078740157483" header="0.11811023622047245" footer="0"/>
  <pageSetup paperSize="9" scale="64" orientation="portrait" blackAndWhite="1" r:id="rId1"/>
  <headerFooter alignWithMargins="0"/>
  <rowBreaks count="1" manualBreakCount="1">
    <brk id="29" max="12" man="1"/>
  </rowBreaks>
  <colBreaks count="1" manualBreakCount="1">
    <brk id="7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Листы1</vt:lpstr>
      <vt:lpstr>15_См</vt:lpstr>
      <vt:lpstr>'15_См'!Область_печати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2015-02-24T07:47:12Z</cp:lastPrinted>
  <dcterms:created xsi:type="dcterms:W3CDTF">2004-09-19T06:34:55Z</dcterms:created>
  <dcterms:modified xsi:type="dcterms:W3CDTF">2021-03-30T13:52:01Z</dcterms:modified>
</cp:coreProperties>
</file>